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4030" windowHeight="5070"/>
  </bookViews>
  <sheets>
    <sheet name="index" sheetId="9" r:id="rId1"/>
    <sheet name="laps_times" sheetId="1" r:id="rId2"/>
    <sheet name="intermediates" sheetId="7" r:id="rId3"/>
    <sheet name="rankings" sheetId="8" r:id="rId4"/>
    <sheet name="4km_splits" sheetId="11" r:id="rId5"/>
    <sheet name="rozbor" sheetId="12" r:id="rId6"/>
  </sheets>
  <definedNames>
    <definedName name="_xlnm.Print_Titles" localSheetId="2">intermediates!$A:$I,intermediates!$1:$5</definedName>
    <definedName name="_xlnm.Print_Titles" localSheetId="1">laps_times!$A:$I,laps_times!$1:$5</definedName>
    <definedName name="_xlnm.Print_Titles" localSheetId="3">rankings!$A:$I,rankings!$1:$5</definedName>
  </definedNames>
  <calcPr calcId="145621"/>
</workbook>
</file>

<file path=xl/calcChain.xml><?xml version="1.0" encoding="utf-8"?>
<calcChain xmlns="http://schemas.openxmlformats.org/spreadsheetml/2006/main">
  <c r="I109" i="11" l="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B3" i="11"/>
  <c r="I109" i="8"/>
  <c r="H109" i="8"/>
  <c r="G109" i="8"/>
  <c r="F109" i="8"/>
  <c r="E109" i="8"/>
  <c r="D109" i="8"/>
  <c r="C109" i="8"/>
  <c r="B109" i="8"/>
  <c r="I108" i="8"/>
  <c r="H108" i="8"/>
  <c r="G108" i="8"/>
  <c r="F108" i="8"/>
  <c r="E108" i="8"/>
  <c r="D108" i="8"/>
  <c r="C108" i="8"/>
  <c r="B108" i="8"/>
  <c r="I107" i="8"/>
  <c r="H107" i="8"/>
  <c r="G107" i="8"/>
  <c r="F107" i="8"/>
  <c r="E107" i="8"/>
  <c r="D107" i="8"/>
  <c r="C107" i="8"/>
  <c r="B107" i="8"/>
  <c r="I106" i="8"/>
  <c r="H106" i="8"/>
  <c r="G106" i="8"/>
  <c r="F106" i="8"/>
  <c r="E106" i="8"/>
  <c r="D106" i="8"/>
  <c r="C106" i="8"/>
  <c r="B106" i="8"/>
  <c r="I105" i="8"/>
  <c r="H105" i="8"/>
  <c r="G105" i="8"/>
  <c r="F105" i="8"/>
  <c r="E105" i="8"/>
  <c r="D105" i="8"/>
  <c r="C105" i="8"/>
  <c r="B105" i="8"/>
  <c r="I104" i="8"/>
  <c r="H104" i="8"/>
  <c r="G104" i="8"/>
  <c r="F104" i="8"/>
  <c r="E104" i="8"/>
  <c r="D104" i="8"/>
  <c r="C104" i="8"/>
  <c r="B104" i="8"/>
  <c r="I103" i="8"/>
  <c r="H103" i="8"/>
  <c r="G103" i="8"/>
  <c r="F103" i="8"/>
  <c r="E103" i="8"/>
  <c r="D103" i="8"/>
  <c r="C103" i="8"/>
  <c r="B103" i="8"/>
  <c r="I102" i="8"/>
  <c r="H102" i="8"/>
  <c r="G102" i="8"/>
  <c r="F102" i="8"/>
  <c r="E102" i="8"/>
  <c r="D102" i="8"/>
  <c r="C102" i="8"/>
  <c r="B102" i="8"/>
  <c r="I101" i="8"/>
  <c r="H101" i="8"/>
  <c r="G101" i="8"/>
  <c r="F101" i="8"/>
  <c r="E101" i="8"/>
  <c r="D101" i="8"/>
  <c r="C101" i="8"/>
  <c r="B101" i="8"/>
  <c r="I100" i="8"/>
  <c r="H100" i="8"/>
  <c r="G100" i="8"/>
  <c r="F100" i="8"/>
  <c r="E100" i="8"/>
  <c r="D100" i="8"/>
  <c r="C100" i="8"/>
  <c r="B100" i="8"/>
  <c r="I99" i="8"/>
  <c r="H99" i="8"/>
  <c r="G99" i="8"/>
  <c r="F99" i="8"/>
  <c r="E99" i="8"/>
  <c r="D99" i="8"/>
  <c r="C99" i="8"/>
  <c r="B99" i="8"/>
  <c r="I98" i="8"/>
  <c r="H98" i="8"/>
  <c r="G98" i="8"/>
  <c r="F98" i="8"/>
  <c r="E98" i="8"/>
  <c r="D98" i="8"/>
  <c r="C98" i="8"/>
  <c r="B98" i="8"/>
  <c r="I97" i="8"/>
  <c r="H97" i="8"/>
  <c r="G97" i="8"/>
  <c r="F97" i="8"/>
  <c r="E97" i="8"/>
  <c r="D97" i="8"/>
  <c r="C97" i="8"/>
  <c r="B97" i="8"/>
  <c r="I96" i="8"/>
  <c r="H96" i="8"/>
  <c r="G96" i="8"/>
  <c r="F96" i="8"/>
  <c r="E96" i="8"/>
  <c r="D96" i="8"/>
  <c r="C96" i="8"/>
  <c r="B96" i="8"/>
  <c r="I95" i="8"/>
  <c r="H95" i="8"/>
  <c r="G95" i="8"/>
  <c r="F95" i="8"/>
  <c r="E95" i="8"/>
  <c r="D95" i="8"/>
  <c r="C95" i="8"/>
  <c r="B95" i="8"/>
  <c r="I94" i="8"/>
  <c r="H94" i="8"/>
  <c r="G94" i="8"/>
  <c r="F94" i="8"/>
  <c r="E94" i="8"/>
  <c r="D94" i="8"/>
  <c r="C94" i="8"/>
  <c r="B94" i="8"/>
  <c r="I93" i="8"/>
  <c r="H93" i="8"/>
  <c r="G93" i="8"/>
  <c r="F93" i="8"/>
  <c r="E93" i="8"/>
  <c r="D93" i="8"/>
  <c r="C93" i="8"/>
  <c r="B93" i="8"/>
  <c r="I92" i="8"/>
  <c r="H92" i="8"/>
  <c r="G92" i="8"/>
  <c r="F92" i="8"/>
  <c r="E92" i="8"/>
  <c r="D92" i="8"/>
  <c r="C92" i="8"/>
  <c r="B92" i="8"/>
  <c r="I91" i="8"/>
  <c r="H91" i="8"/>
  <c r="G91" i="8"/>
  <c r="F91" i="8"/>
  <c r="E91" i="8"/>
  <c r="D91" i="8"/>
  <c r="C91" i="8"/>
  <c r="B91" i="8"/>
  <c r="I90" i="8"/>
  <c r="H90" i="8"/>
  <c r="G90" i="8"/>
  <c r="F90" i="8"/>
  <c r="E90" i="8"/>
  <c r="D90" i="8"/>
  <c r="C90" i="8"/>
  <c r="B90" i="8"/>
  <c r="I89" i="8"/>
  <c r="H89" i="8"/>
  <c r="G89" i="8"/>
  <c r="F89" i="8"/>
  <c r="E89" i="8"/>
  <c r="D89" i="8"/>
  <c r="C89" i="8"/>
  <c r="B89" i="8"/>
  <c r="I88" i="8"/>
  <c r="H88" i="8"/>
  <c r="G88" i="8"/>
  <c r="F88" i="8"/>
  <c r="E88" i="8"/>
  <c r="D88" i="8"/>
  <c r="C88" i="8"/>
  <c r="B88" i="8"/>
  <c r="I87" i="8"/>
  <c r="H87" i="8"/>
  <c r="G87" i="8"/>
  <c r="F87" i="8"/>
  <c r="E87" i="8"/>
  <c r="D87" i="8"/>
  <c r="C87" i="8"/>
  <c r="B87" i="8"/>
  <c r="I86" i="8"/>
  <c r="H86" i="8"/>
  <c r="G86" i="8"/>
  <c r="F86" i="8"/>
  <c r="E86" i="8"/>
  <c r="D86" i="8"/>
  <c r="C86" i="8"/>
  <c r="B86" i="8"/>
  <c r="I85" i="8"/>
  <c r="H85" i="8"/>
  <c r="G85" i="8"/>
  <c r="F85" i="8"/>
  <c r="E85" i="8"/>
  <c r="D85" i="8"/>
  <c r="C85" i="8"/>
  <c r="B85" i="8"/>
  <c r="I84" i="8"/>
  <c r="H84" i="8"/>
  <c r="G84" i="8"/>
  <c r="F84" i="8"/>
  <c r="E84" i="8"/>
  <c r="D84" i="8"/>
  <c r="C84" i="8"/>
  <c r="B84" i="8"/>
  <c r="I83" i="8"/>
  <c r="H83" i="8"/>
  <c r="G83" i="8"/>
  <c r="F83" i="8"/>
  <c r="E83" i="8"/>
  <c r="D83" i="8"/>
  <c r="C83" i="8"/>
  <c r="B83" i="8"/>
  <c r="I82" i="8"/>
  <c r="H82" i="8"/>
  <c r="G82" i="8"/>
  <c r="F82" i="8"/>
  <c r="E82" i="8"/>
  <c r="D82" i="8"/>
  <c r="C82" i="8"/>
  <c r="B82" i="8"/>
  <c r="I81" i="8"/>
  <c r="H81" i="8"/>
  <c r="G81" i="8"/>
  <c r="F81" i="8"/>
  <c r="E81" i="8"/>
  <c r="D81" i="8"/>
  <c r="C81" i="8"/>
  <c r="B81" i="8"/>
  <c r="I80" i="8"/>
  <c r="H80" i="8"/>
  <c r="G80" i="8"/>
  <c r="F80" i="8"/>
  <c r="E80" i="8"/>
  <c r="D80" i="8"/>
  <c r="C80" i="8"/>
  <c r="B80" i="8"/>
  <c r="I79" i="8"/>
  <c r="H79" i="8"/>
  <c r="G79" i="8"/>
  <c r="F79" i="8"/>
  <c r="E79" i="8"/>
  <c r="D79" i="8"/>
  <c r="C79" i="8"/>
  <c r="B79" i="8"/>
  <c r="I78" i="8"/>
  <c r="H78" i="8"/>
  <c r="G78" i="8"/>
  <c r="F78" i="8"/>
  <c r="E78" i="8"/>
  <c r="D78" i="8"/>
  <c r="C78" i="8"/>
  <c r="B78" i="8"/>
  <c r="I77" i="8"/>
  <c r="H77" i="8"/>
  <c r="G77" i="8"/>
  <c r="F77" i="8"/>
  <c r="E77" i="8"/>
  <c r="D77" i="8"/>
  <c r="C77" i="8"/>
  <c r="B77" i="8"/>
  <c r="I76" i="8"/>
  <c r="H76" i="8"/>
  <c r="G76" i="8"/>
  <c r="F76" i="8"/>
  <c r="E76" i="8"/>
  <c r="D76" i="8"/>
  <c r="C76" i="8"/>
  <c r="B76" i="8"/>
  <c r="I75" i="8"/>
  <c r="H75" i="8"/>
  <c r="G75" i="8"/>
  <c r="F75" i="8"/>
  <c r="E75" i="8"/>
  <c r="D75" i="8"/>
  <c r="C75" i="8"/>
  <c r="B75" i="8"/>
  <c r="I74" i="8"/>
  <c r="H74" i="8"/>
  <c r="G74" i="8"/>
  <c r="F74" i="8"/>
  <c r="E74" i="8"/>
  <c r="D74" i="8"/>
  <c r="C74" i="8"/>
  <c r="B74" i="8"/>
  <c r="I73" i="8"/>
  <c r="H73" i="8"/>
  <c r="G73" i="8"/>
  <c r="F73" i="8"/>
  <c r="E73" i="8"/>
  <c r="D73" i="8"/>
  <c r="C73" i="8"/>
  <c r="B73" i="8"/>
  <c r="I72" i="8"/>
  <c r="H72" i="8"/>
  <c r="G72" i="8"/>
  <c r="F72" i="8"/>
  <c r="E72" i="8"/>
  <c r="D72" i="8"/>
  <c r="C72" i="8"/>
  <c r="B72" i="8"/>
  <c r="I71" i="8"/>
  <c r="H71" i="8"/>
  <c r="G71" i="8"/>
  <c r="F71" i="8"/>
  <c r="E71" i="8"/>
  <c r="D71" i="8"/>
  <c r="C71" i="8"/>
  <c r="B71" i="8"/>
  <c r="I70" i="8"/>
  <c r="H70" i="8"/>
  <c r="G70" i="8"/>
  <c r="F70" i="8"/>
  <c r="E70" i="8"/>
  <c r="D70" i="8"/>
  <c r="C70" i="8"/>
  <c r="B70" i="8"/>
  <c r="I69" i="8"/>
  <c r="H69" i="8"/>
  <c r="G69" i="8"/>
  <c r="F69" i="8"/>
  <c r="E69" i="8"/>
  <c r="D69" i="8"/>
  <c r="C69" i="8"/>
  <c r="B69" i="8"/>
  <c r="I68" i="8"/>
  <c r="H68" i="8"/>
  <c r="G68" i="8"/>
  <c r="F68" i="8"/>
  <c r="E68" i="8"/>
  <c r="D68" i="8"/>
  <c r="C68" i="8"/>
  <c r="B68" i="8"/>
  <c r="I67" i="8"/>
  <c r="H67" i="8"/>
  <c r="G67" i="8"/>
  <c r="F67" i="8"/>
  <c r="E67" i="8"/>
  <c r="D67" i="8"/>
  <c r="C67" i="8"/>
  <c r="B67" i="8"/>
  <c r="I66" i="8"/>
  <c r="H66" i="8"/>
  <c r="G66" i="8"/>
  <c r="F66" i="8"/>
  <c r="E66" i="8"/>
  <c r="D66" i="8"/>
  <c r="C66" i="8"/>
  <c r="B66" i="8"/>
  <c r="I65" i="8"/>
  <c r="H65" i="8"/>
  <c r="G65" i="8"/>
  <c r="F65" i="8"/>
  <c r="E65" i="8"/>
  <c r="D65" i="8"/>
  <c r="C65" i="8"/>
  <c r="B65" i="8"/>
  <c r="I64" i="8"/>
  <c r="H64" i="8"/>
  <c r="G64" i="8"/>
  <c r="F64" i="8"/>
  <c r="E64" i="8"/>
  <c r="D64" i="8"/>
  <c r="C64" i="8"/>
  <c r="B64" i="8"/>
  <c r="I63" i="8"/>
  <c r="H63" i="8"/>
  <c r="G63" i="8"/>
  <c r="F63" i="8"/>
  <c r="E63" i="8"/>
  <c r="D63" i="8"/>
  <c r="C63" i="8"/>
  <c r="B63" i="8"/>
  <c r="I62" i="8"/>
  <c r="H62" i="8"/>
  <c r="G62" i="8"/>
  <c r="F62" i="8"/>
  <c r="E62" i="8"/>
  <c r="D62" i="8"/>
  <c r="C62" i="8"/>
  <c r="B62" i="8"/>
  <c r="I61" i="8"/>
  <c r="H61" i="8"/>
  <c r="G61" i="8"/>
  <c r="F61" i="8"/>
  <c r="E61" i="8"/>
  <c r="D61" i="8"/>
  <c r="C61" i="8"/>
  <c r="B61" i="8"/>
  <c r="I60" i="8"/>
  <c r="H60" i="8"/>
  <c r="G60" i="8"/>
  <c r="F60" i="8"/>
  <c r="E60" i="8"/>
  <c r="D60" i="8"/>
  <c r="C60" i="8"/>
  <c r="B60" i="8"/>
  <c r="I59" i="8"/>
  <c r="H59" i="8"/>
  <c r="G59" i="8"/>
  <c r="F59" i="8"/>
  <c r="E59" i="8"/>
  <c r="D59" i="8"/>
  <c r="C59" i="8"/>
  <c r="B59" i="8"/>
  <c r="I58" i="8"/>
  <c r="H58" i="8"/>
  <c r="G58" i="8"/>
  <c r="F58" i="8"/>
  <c r="E58" i="8"/>
  <c r="D58" i="8"/>
  <c r="C58" i="8"/>
  <c r="B58" i="8"/>
  <c r="I57" i="8"/>
  <c r="H57" i="8"/>
  <c r="G57" i="8"/>
  <c r="F57" i="8"/>
  <c r="E57" i="8"/>
  <c r="D57" i="8"/>
  <c r="C57" i="8"/>
  <c r="B57" i="8"/>
  <c r="I56" i="8"/>
  <c r="H56" i="8"/>
  <c r="G56" i="8"/>
  <c r="F56" i="8"/>
  <c r="E56" i="8"/>
  <c r="D56" i="8"/>
  <c r="C56" i="8"/>
  <c r="B56" i="8"/>
  <c r="I55" i="8"/>
  <c r="H55" i="8"/>
  <c r="G55" i="8"/>
  <c r="F55" i="8"/>
  <c r="E55" i="8"/>
  <c r="D55" i="8"/>
  <c r="C55" i="8"/>
  <c r="B55" i="8"/>
  <c r="I54" i="8"/>
  <c r="H54" i="8"/>
  <c r="G54" i="8"/>
  <c r="F54" i="8"/>
  <c r="E54" i="8"/>
  <c r="D54" i="8"/>
  <c r="C54" i="8"/>
  <c r="B54" i="8"/>
  <c r="I53" i="8"/>
  <c r="H53" i="8"/>
  <c r="G53" i="8"/>
  <c r="F53" i="8"/>
  <c r="E53" i="8"/>
  <c r="D53" i="8"/>
  <c r="C53" i="8"/>
  <c r="B53" i="8"/>
  <c r="I52" i="8"/>
  <c r="H52" i="8"/>
  <c r="G52" i="8"/>
  <c r="F52" i="8"/>
  <c r="E52" i="8"/>
  <c r="D52" i="8"/>
  <c r="C52" i="8"/>
  <c r="B52" i="8"/>
  <c r="I51" i="8"/>
  <c r="H51" i="8"/>
  <c r="G51" i="8"/>
  <c r="F51" i="8"/>
  <c r="E51" i="8"/>
  <c r="D51" i="8"/>
  <c r="C51" i="8"/>
  <c r="B51" i="8"/>
  <c r="I50" i="8"/>
  <c r="H50" i="8"/>
  <c r="G50" i="8"/>
  <c r="F50" i="8"/>
  <c r="E50" i="8"/>
  <c r="D50" i="8"/>
  <c r="C50" i="8"/>
  <c r="B50" i="8"/>
  <c r="I49" i="8"/>
  <c r="H49" i="8"/>
  <c r="G49" i="8"/>
  <c r="F49" i="8"/>
  <c r="E49" i="8"/>
  <c r="D49" i="8"/>
  <c r="C49" i="8"/>
  <c r="B49" i="8"/>
  <c r="I48" i="8"/>
  <c r="H48" i="8"/>
  <c r="G48" i="8"/>
  <c r="F48" i="8"/>
  <c r="E48" i="8"/>
  <c r="D48" i="8"/>
  <c r="C48" i="8"/>
  <c r="B48" i="8"/>
  <c r="I47" i="8"/>
  <c r="H47" i="8"/>
  <c r="G47" i="8"/>
  <c r="F47" i="8"/>
  <c r="E47" i="8"/>
  <c r="D47" i="8"/>
  <c r="C47" i="8"/>
  <c r="B47" i="8"/>
  <c r="I46" i="8"/>
  <c r="H46" i="8"/>
  <c r="G46" i="8"/>
  <c r="F46" i="8"/>
  <c r="E46" i="8"/>
  <c r="D46" i="8"/>
  <c r="C46" i="8"/>
  <c r="B46" i="8"/>
  <c r="I45" i="8"/>
  <c r="H45" i="8"/>
  <c r="G45" i="8"/>
  <c r="F45" i="8"/>
  <c r="E45" i="8"/>
  <c r="D45" i="8"/>
  <c r="C45" i="8"/>
  <c r="B45" i="8"/>
  <c r="I44" i="8"/>
  <c r="H44" i="8"/>
  <c r="G44" i="8"/>
  <c r="F44" i="8"/>
  <c r="E44" i="8"/>
  <c r="D44" i="8"/>
  <c r="C44" i="8"/>
  <c r="B44" i="8"/>
  <c r="I43" i="8"/>
  <c r="H43" i="8"/>
  <c r="G43" i="8"/>
  <c r="F43" i="8"/>
  <c r="E43" i="8"/>
  <c r="D43" i="8"/>
  <c r="C43" i="8"/>
  <c r="B43" i="8"/>
  <c r="I42" i="8"/>
  <c r="H42" i="8"/>
  <c r="G42" i="8"/>
  <c r="F42" i="8"/>
  <c r="E42" i="8"/>
  <c r="D42" i="8"/>
  <c r="C42" i="8"/>
  <c r="B42" i="8"/>
  <c r="I41" i="8"/>
  <c r="H41" i="8"/>
  <c r="G41" i="8"/>
  <c r="F41" i="8"/>
  <c r="E41" i="8"/>
  <c r="D41" i="8"/>
  <c r="C41" i="8"/>
  <c r="B41" i="8"/>
  <c r="I40" i="8"/>
  <c r="H40" i="8"/>
  <c r="G40" i="8"/>
  <c r="F40" i="8"/>
  <c r="E40" i="8"/>
  <c r="D40" i="8"/>
  <c r="C40" i="8"/>
  <c r="B40" i="8"/>
  <c r="I39" i="8"/>
  <c r="H39" i="8"/>
  <c r="G39" i="8"/>
  <c r="F39" i="8"/>
  <c r="E39" i="8"/>
  <c r="D39" i="8"/>
  <c r="C39" i="8"/>
  <c r="B39" i="8"/>
  <c r="I38" i="8"/>
  <c r="H38" i="8"/>
  <c r="G38" i="8"/>
  <c r="F38" i="8"/>
  <c r="E38" i="8"/>
  <c r="D38" i="8"/>
  <c r="C38" i="8"/>
  <c r="B38" i="8"/>
  <c r="I37" i="8"/>
  <c r="H37" i="8"/>
  <c r="G37" i="8"/>
  <c r="F37" i="8"/>
  <c r="E37" i="8"/>
  <c r="D37" i="8"/>
  <c r="C37" i="8"/>
  <c r="B37" i="8"/>
  <c r="I36" i="8"/>
  <c r="H36" i="8"/>
  <c r="G36" i="8"/>
  <c r="F36" i="8"/>
  <c r="E36" i="8"/>
  <c r="D36" i="8"/>
  <c r="C36" i="8"/>
  <c r="B36" i="8"/>
  <c r="I35" i="8"/>
  <c r="H35" i="8"/>
  <c r="G35" i="8"/>
  <c r="F35" i="8"/>
  <c r="E35" i="8"/>
  <c r="D35" i="8"/>
  <c r="C35" i="8"/>
  <c r="B35" i="8"/>
  <c r="I34" i="8"/>
  <c r="H34" i="8"/>
  <c r="G34" i="8"/>
  <c r="F34" i="8"/>
  <c r="E34" i="8"/>
  <c r="D34" i="8"/>
  <c r="C34" i="8"/>
  <c r="B34" i="8"/>
  <c r="I33" i="8"/>
  <c r="H33" i="8"/>
  <c r="G33" i="8"/>
  <c r="F33" i="8"/>
  <c r="E33" i="8"/>
  <c r="D33" i="8"/>
  <c r="C33" i="8"/>
  <c r="B33" i="8"/>
  <c r="I32" i="8"/>
  <c r="H32" i="8"/>
  <c r="G32" i="8"/>
  <c r="F32" i="8"/>
  <c r="E32" i="8"/>
  <c r="D32" i="8"/>
  <c r="C32" i="8"/>
  <c r="B32" i="8"/>
  <c r="I31" i="8"/>
  <c r="H31" i="8"/>
  <c r="G31" i="8"/>
  <c r="F31" i="8"/>
  <c r="E31" i="8"/>
  <c r="D31" i="8"/>
  <c r="C31" i="8"/>
  <c r="B31" i="8"/>
  <c r="I30" i="8"/>
  <c r="H30" i="8"/>
  <c r="G30" i="8"/>
  <c r="F30" i="8"/>
  <c r="E30" i="8"/>
  <c r="D30" i="8"/>
  <c r="C30" i="8"/>
  <c r="B30" i="8"/>
  <c r="I29" i="8"/>
  <c r="H29" i="8"/>
  <c r="G29" i="8"/>
  <c r="F29" i="8"/>
  <c r="E29" i="8"/>
  <c r="D29" i="8"/>
  <c r="C29" i="8"/>
  <c r="B29" i="8"/>
  <c r="I28" i="8"/>
  <c r="H28" i="8"/>
  <c r="G28" i="8"/>
  <c r="F28" i="8"/>
  <c r="E28" i="8"/>
  <c r="D28" i="8"/>
  <c r="C28" i="8"/>
  <c r="B28" i="8"/>
  <c r="I27" i="8"/>
  <c r="H27" i="8"/>
  <c r="G27" i="8"/>
  <c r="F27" i="8"/>
  <c r="E27" i="8"/>
  <c r="D27" i="8"/>
  <c r="C27" i="8"/>
  <c r="B27" i="8"/>
  <c r="I26" i="8"/>
  <c r="H26" i="8"/>
  <c r="G26" i="8"/>
  <c r="F26" i="8"/>
  <c r="E26" i="8"/>
  <c r="D26" i="8"/>
  <c r="C26" i="8"/>
  <c r="B26" i="8"/>
  <c r="I25" i="8"/>
  <c r="H25" i="8"/>
  <c r="G25" i="8"/>
  <c r="F25" i="8"/>
  <c r="E25" i="8"/>
  <c r="D25" i="8"/>
  <c r="C25" i="8"/>
  <c r="B25" i="8"/>
  <c r="I24" i="8"/>
  <c r="H24" i="8"/>
  <c r="G24" i="8"/>
  <c r="F24" i="8"/>
  <c r="E24" i="8"/>
  <c r="D24" i="8"/>
  <c r="C24" i="8"/>
  <c r="B24" i="8"/>
  <c r="I23" i="8"/>
  <c r="H23" i="8"/>
  <c r="G23" i="8"/>
  <c r="F23" i="8"/>
  <c r="E23" i="8"/>
  <c r="D23" i="8"/>
  <c r="C23" i="8"/>
  <c r="B23" i="8"/>
  <c r="I22" i="8"/>
  <c r="H22" i="8"/>
  <c r="G22" i="8"/>
  <c r="F22" i="8"/>
  <c r="E22" i="8"/>
  <c r="D22" i="8"/>
  <c r="C22" i="8"/>
  <c r="B22" i="8"/>
  <c r="I21" i="8"/>
  <c r="H21" i="8"/>
  <c r="G21" i="8"/>
  <c r="F21" i="8"/>
  <c r="E21" i="8"/>
  <c r="D21" i="8"/>
  <c r="C21" i="8"/>
  <c r="B21" i="8"/>
  <c r="I20" i="8"/>
  <c r="H20" i="8"/>
  <c r="G20" i="8"/>
  <c r="F20" i="8"/>
  <c r="E20" i="8"/>
  <c r="D20" i="8"/>
  <c r="C20" i="8"/>
  <c r="B20" i="8"/>
  <c r="I19" i="8"/>
  <c r="H19" i="8"/>
  <c r="G19" i="8"/>
  <c r="F19" i="8"/>
  <c r="E19" i="8"/>
  <c r="D19" i="8"/>
  <c r="C19" i="8"/>
  <c r="B19" i="8"/>
  <c r="I18" i="8"/>
  <c r="H18" i="8"/>
  <c r="G18" i="8"/>
  <c r="F18" i="8"/>
  <c r="E18" i="8"/>
  <c r="D18" i="8"/>
  <c r="C18" i="8"/>
  <c r="B18" i="8"/>
  <c r="I17" i="8"/>
  <c r="H17" i="8"/>
  <c r="G17" i="8"/>
  <c r="F17" i="8"/>
  <c r="E17" i="8"/>
  <c r="D17" i="8"/>
  <c r="C17" i="8"/>
  <c r="B17" i="8"/>
  <c r="I16" i="8"/>
  <c r="H16" i="8"/>
  <c r="G16" i="8"/>
  <c r="F16" i="8"/>
  <c r="E16" i="8"/>
  <c r="D16" i="8"/>
  <c r="C16" i="8"/>
  <c r="B16" i="8"/>
  <c r="I15" i="8"/>
  <c r="H15" i="8"/>
  <c r="G15" i="8"/>
  <c r="F15" i="8"/>
  <c r="E15" i="8"/>
  <c r="D15" i="8"/>
  <c r="C15" i="8"/>
  <c r="B15" i="8"/>
  <c r="I14" i="8"/>
  <c r="H14" i="8"/>
  <c r="G14" i="8"/>
  <c r="F14" i="8"/>
  <c r="E14" i="8"/>
  <c r="D14" i="8"/>
  <c r="C14" i="8"/>
  <c r="B14" i="8"/>
  <c r="I13" i="8"/>
  <c r="H13" i="8"/>
  <c r="G13" i="8"/>
  <c r="F13" i="8"/>
  <c r="E13" i="8"/>
  <c r="D13" i="8"/>
  <c r="C13" i="8"/>
  <c r="B13" i="8"/>
  <c r="I12" i="8"/>
  <c r="H12" i="8"/>
  <c r="G12" i="8"/>
  <c r="F12" i="8"/>
  <c r="E12" i="8"/>
  <c r="D12" i="8"/>
  <c r="C12" i="8"/>
  <c r="B12" i="8"/>
  <c r="I11" i="8"/>
  <c r="H11" i="8"/>
  <c r="G11" i="8"/>
  <c r="F11" i="8"/>
  <c r="E11" i="8"/>
  <c r="D11" i="8"/>
  <c r="C11" i="8"/>
  <c r="B11" i="8"/>
  <c r="I10" i="8"/>
  <c r="H10" i="8"/>
  <c r="G10" i="8"/>
  <c r="F10" i="8"/>
  <c r="E10" i="8"/>
  <c r="D10" i="8"/>
  <c r="C10" i="8"/>
  <c r="B10" i="8"/>
  <c r="I9" i="8"/>
  <c r="H9" i="8"/>
  <c r="G9" i="8"/>
  <c r="F9" i="8"/>
  <c r="E9" i="8"/>
  <c r="D9" i="8"/>
  <c r="C9" i="8"/>
  <c r="B9" i="8"/>
  <c r="I8" i="8"/>
  <c r="H8" i="8"/>
  <c r="G8" i="8"/>
  <c r="F8" i="8"/>
  <c r="E8" i="8"/>
  <c r="D8" i="8"/>
  <c r="C8" i="8"/>
  <c r="B8" i="8"/>
  <c r="I7" i="8"/>
  <c r="H7" i="8"/>
  <c r="G7" i="8"/>
  <c r="F7" i="8"/>
  <c r="E7" i="8"/>
  <c r="D7" i="8"/>
  <c r="C7" i="8"/>
  <c r="B7" i="8"/>
  <c r="I6" i="8"/>
  <c r="H6" i="8"/>
  <c r="G6" i="8"/>
  <c r="F6" i="8"/>
  <c r="E6" i="8"/>
  <c r="D6" i="8"/>
  <c r="C6" i="8"/>
  <c r="B6" i="8"/>
  <c r="B3" i="7"/>
  <c r="B3" i="8" s="1"/>
  <c r="B18" i="7"/>
  <c r="C18" i="7"/>
  <c r="D18" i="7"/>
  <c r="E18" i="7"/>
  <c r="F18" i="7"/>
  <c r="G18" i="7"/>
  <c r="H18" i="7"/>
  <c r="I18" i="7"/>
  <c r="B19" i="7"/>
  <c r="C19" i="7"/>
  <c r="D19" i="7"/>
  <c r="E19" i="7"/>
  <c r="F19" i="7"/>
  <c r="G19" i="7"/>
  <c r="H19" i="7"/>
  <c r="I19" i="7"/>
  <c r="B20" i="7"/>
  <c r="C20" i="7"/>
  <c r="D20" i="7"/>
  <c r="E20" i="7"/>
  <c r="F20" i="7"/>
  <c r="G20" i="7"/>
  <c r="H20" i="7"/>
  <c r="I20" i="7"/>
  <c r="B21" i="7"/>
  <c r="C21" i="7"/>
  <c r="D21" i="7"/>
  <c r="E21" i="7"/>
  <c r="F21" i="7"/>
  <c r="G21" i="7"/>
  <c r="H21" i="7"/>
  <c r="I21" i="7"/>
  <c r="B22" i="7"/>
  <c r="C22" i="7"/>
  <c r="D22" i="7"/>
  <c r="E22" i="7"/>
  <c r="F22" i="7"/>
  <c r="G22" i="7"/>
  <c r="H22" i="7"/>
  <c r="I22" i="7"/>
  <c r="B23" i="7"/>
  <c r="C23" i="7"/>
  <c r="D23" i="7"/>
  <c r="E23" i="7"/>
  <c r="F23" i="7"/>
  <c r="G23" i="7"/>
  <c r="H23" i="7"/>
  <c r="I23" i="7"/>
  <c r="B24" i="7"/>
  <c r="C24" i="7"/>
  <c r="D24" i="7"/>
  <c r="E24" i="7"/>
  <c r="F24" i="7"/>
  <c r="G24" i="7"/>
  <c r="H24" i="7"/>
  <c r="I24" i="7"/>
  <c r="B25" i="7"/>
  <c r="C25" i="7"/>
  <c r="D25" i="7"/>
  <c r="E25" i="7"/>
  <c r="F25" i="7"/>
  <c r="G25" i="7"/>
  <c r="H25" i="7"/>
  <c r="I25" i="7"/>
  <c r="B26" i="7"/>
  <c r="C26" i="7"/>
  <c r="D26" i="7"/>
  <c r="E26" i="7"/>
  <c r="F26" i="7"/>
  <c r="G26" i="7"/>
  <c r="H26" i="7"/>
  <c r="I26" i="7"/>
  <c r="B27" i="7"/>
  <c r="C27" i="7"/>
  <c r="D27" i="7"/>
  <c r="E27" i="7"/>
  <c r="F27" i="7"/>
  <c r="G27" i="7"/>
  <c r="H27" i="7"/>
  <c r="I27" i="7"/>
  <c r="B28" i="7"/>
  <c r="C28" i="7"/>
  <c r="D28" i="7"/>
  <c r="E28" i="7"/>
  <c r="F28" i="7"/>
  <c r="G28" i="7"/>
  <c r="H28" i="7"/>
  <c r="I28" i="7"/>
  <c r="B29" i="7"/>
  <c r="C29" i="7"/>
  <c r="D29" i="7"/>
  <c r="E29" i="7"/>
  <c r="F29" i="7"/>
  <c r="G29" i="7"/>
  <c r="H29" i="7"/>
  <c r="I29" i="7"/>
  <c r="B30" i="7"/>
  <c r="C30" i="7"/>
  <c r="D30" i="7"/>
  <c r="E30" i="7"/>
  <c r="F30" i="7"/>
  <c r="G30" i="7"/>
  <c r="H30" i="7"/>
  <c r="I30" i="7"/>
  <c r="B31" i="7"/>
  <c r="C31" i="7"/>
  <c r="D31" i="7"/>
  <c r="E31" i="7"/>
  <c r="F31" i="7"/>
  <c r="G31" i="7"/>
  <c r="H31" i="7"/>
  <c r="I31" i="7"/>
  <c r="B32" i="7"/>
  <c r="C32" i="7"/>
  <c r="D32" i="7"/>
  <c r="E32" i="7"/>
  <c r="F32" i="7"/>
  <c r="G32" i="7"/>
  <c r="H32" i="7"/>
  <c r="I32" i="7"/>
  <c r="B33" i="7"/>
  <c r="C33" i="7"/>
  <c r="D33" i="7"/>
  <c r="E33" i="7"/>
  <c r="F33" i="7"/>
  <c r="G33" i="7"/>
  <c r="H33" i="7"/>
  <c r="I33" i="7"/>
  <c r="B34" i="7"/>
  <c r="C34" i="7"/>
  <c r="D34" i="7"/>
  <c r="E34" i="7"/>
  <c r="F34" i="7"/>
  <c r="G34" i="7"/>
  <c r="H34" i="7"/>
  <c r="I34" i="7"/>
  <c r="B35" i="7"/>
  <c r="C35" i="7"/>
  <c r="D35" i="7"/>
  <c r="E35" i="7"/>
  <c r="F35" i="7"/>
  <c r="G35" i="7"/>
  <c r="H35" i="7"/>
  <c r="I35" i="7"/>
  <c r="B36" i="7"/>
  <c r="C36" i="7"/>
  <c r="D36" i="7"/>
  <c r="E36" i="7"/>
  <c r="F36" i="7"/>
  <c r="G36" i="7"/>
  <c r="H36" i="7"/>
  <c r="I36" i="7"/>
  <c r="B37" i="7"/>
  <c r="C37" i="7"/>
  <c r="D37" i="7"/>
  <c r="E37" i="7"/>
  <c r="F37" i="7"/>
  <c r="G37" i="7"/>
  <c r="H37" i="7"/>
  <c r="I37" i="7"/>
  <c r="B38" i="7"/>
  <c r="C38" i="7"/>
  <c r="D38" i="7"/>
  <c r="E38" i="7"/>
  <c r="F38" i="7"/>
  <c r="G38" i="7"/>
  <c r="H38" i="7"/>
  <c r="I38" i="7"/>
  <c r="B39" i="7"/>
  <c r="C39" i="7"/>
  <c r="D39" i="7"/>
  <c r="E39" i="7"/>
  <c r="F39" i="7"/>
  <c r="G39" i="7"/>
  <c r="H39" i="7"/>
  <c r="I39" i="7"/>
  <c r="B40" i="7"/>
  <c r="C40" i="7"/>
  <c r="D40" i="7"/>
  <c r="E40" i="7"/>
  <c r="F40" i="7"/>
  <c r="G40" i="7"/>
  <c r="H40" i="7"/>
  <c r="I40" i="7"/>
  <c r="B41" i="7"/>
  <c r="C41" i="7"/>
  <c r="D41" i="7"/>
  <c r="E41" i="7"/>
  <c r="F41" i="7"/>
  <c r="G41" i="7"/>
  <c r="H41" i="7"/>
  <c r="I41" i="7"/>
  <c r="B42" i="7"/>
  <c r="C42" i="7"/>
  <c r="D42" i="7"/>
  <c r="E42" i="7"/>
  <c r="F42" i="7"/>
  <c r="G42" i="7"/>
  <c r="H42" i="7"/>
  <c r="I42" i="7"/>
  <c r="B43" i="7"/>
  <c r="C43" i="7"/>
  <c r="D43" i="7"/>
  <c r="E43" i="7"/>
  <c r="F43" i="7"/>
  <c r="G43" i="7"/>
  <c r="H43" i="7"/>
  <c r="I43" i="7"/>
  <c r="B44" i="7"/>
  <c r="C44" i="7"/>
  <c r="D44" i="7"/>
  <c r="E44" i="7"/>
  <c r="F44" i="7"/>
  <c r="G44" i="7"/>
  <c r="H44" i="7"/>
  <c r="I44" i="7"/>
  <c r="B45" i="7"/>
  <c r="C45" i="7"/>
  <c r="D45" i="7"/>
  <c r="E45" i="7"/>
  <c r="F45" i="7"/>
  <c r="G45" i="7"/>
  <c r="H45" i="7"/>
  <c r="I45" i="7"/>
  <c r="B46" i="7"/>
  <c r="C46" i="7"/>
  <c r="D46" i="7"/>
  <c r="E46" i="7"/>
  <c r="F46" i="7"/>
  <c r="G46" i="7"/>
  <c r="H46" i="7"/>
  <c r="I46" i="7"/>
  <c r="B47" i="7"/>
  <c r="C47" i="7"/>
  <c r="D47" i="7"/>
  <c r="E47" i="7"/>
  <c r="F47" i="7"/>
  <c r="G47" i="7"/>
  <c r="H47" i="7"/>
  <c r="I47" i="7"/>
  <c r="B48" i="7"/>
  <c r="C48" i="7"/>
  <c r="D48" i="7"/>
  <c r="E48" i="7"/>
  <c r="F48" i="7"/>
  <c r="G48" i="7"/>
  <c r="H48" i="7"/>
  <c r="I48" i="7"/>
  <c r="B49" i="7"/>
  <c r="C49" i="7"/>
  <c r="D49" i="7"/>
  <c r="E49" i="7"/>
  <c r="F49" i="7"/>
  <c r="G49" i="7"/>
  <c r="H49" i="7"/>
  <c r="I49" i="7"/>
  <c r="B50" i="7"/>
  <c r="C50" i="7"/>
  <c r="D50" i="7"/>
  <c r="E50" i="7"/>
  <c r="F50" i="7"/>
  <c r="G50" i="7"/>
  <c r="H50" i="7"/>
  <c r="I50" i="7"/>
  <c r="B51" i="7"/>
  <c r="C51" i="7"/>
  <c r="D51" i="7"/>
  <c r="E51" i="7"/>
  <c r="F51" i="7"/>
  <c r="G51" i="7"/>
  <c r="H51" i="7"/>
  <c r="I51" i="7"/>
  <c r="B52" i="7"/>
  <c r="C52" i="7"/>
  <c r="D52" i="7"/>
  <c r="E52" i="7"/>
  <c r="F52" i="7"/>
  <c r="G52" i="7"/>
  <c r="H52" i="7"/>
  <c r="I52" i="7"/>
  <c r="B53" i="7"/>
  <c r="C53" i="7"/>
  <c r="D53" i="7"/>
  <c r="E53" i="7"/>
  <c r="F53" i="7"/>
  <c r="G53" i="7"/>
  <c r="H53" i="7"/>
  <c r="I53" i="7"/>
  <c r="B54" i="7"/>
  <c r="C54" i="7"/>
  <c r="D54" i="7"/>
  <c r="E54" i="7"/>
  <c r="F54" i="7"/>
  <c r="G54" i="7"/>
  <c r="H54" i="7"/>
  <c r="I54" i="7"/>
  <c r="B55" i="7"/>
  <c r="C55" i="7"/>
  <c r="D55" i="7"/>
  <c r="E55" i="7"/>
  <c r="F55" i="7"/>
  <c r="G55" i="7"/>
  <c r="H55" i="7"/>
  <c r="I55" i="7"/>
  <c r="B56" i="7"/>
  <c r="C56" i="7"/>
  <c r="D56" i="7"/>
  <c r="E56" i="7"/>
  <c r="F56" i="7"/>
  <c r="G56" i="7"/>
  <c r="H56" i="7"/>
  <c r="I56" i="7"/>
  <c r="B57" i="7"/>
  <c r="C57" i="7"/>
  <c r="D57" i="7"/>
  <c r="E57" i="7"/>
  <c r="F57" i="7"/>
  <c r="G57" i="7"/>
  <c r="H57" i="7"/>
  <c r="I57" i="7"/>
  <c r="B58" i="7"/>
  <c r="C58" i="7"/>
  <c r="D58" i="7"/>
  <c r="E58" i="7"/>
  <c r="F58" i="7"/>
  <c r="G58" i="7"/>
  <c r="H58" i="7"/>
  <c r="I58" i="7"/>
  <c r="B59" i="7"/>
  <c r="C59" i="7"/>
  <c r="D59" i="7"/>
  <c r="E59" i="7"/>
  <c r="F59" i="7"/>
  <c r="G59" i="7"/>
  <c r="H59" i="7"/>
  <c r="I59" i="7"/>
  <c r="B60" i="7"/>
  <c r="C60" i="7"/>
  <c r="D60" i="7"/>
  <c r="E60" i="7"/>
  <c r="F60" i="7"/>
  <c r="G60" i="7"/>
  <c r="H60" i="7"/>
  <c r="I60" i="7"/>
  <c r="B61" i="7"/>
  <c r="C61" i="7"/>
  <c r="D61" i="7"/>
  <c r="E61" i="7"/>
  <c r="F61" i="7"/>
  <c r="G61" i="7"/>
  <c r="H61" i="7"/>
  <c r="I61" i="7"/>
  <c r="B62" i="7"/>
  <c r="C62" i="7"/>
  <c r="D62" i="7"/>
  <c r="E62" i="7"/>
  <c r="F62" i="7"/>
  <c r="G62" i="7"/>
  <c r="H62" i="7"/>
  <c r="I62" i="7"/>
  <c r="B63" i="7"/>
  <c r="C63" i="7"/>
  <c r="D63" i="7"/>
  <c r="E63" i="7"/>
  <c r="F63" i="7"/>
  <c r="G63" i="7"/>
  <c r="H63" i="7"/>
  <c r="I63" i="7"/>
  <c r="B64" i="7"/>
  <c r="C64" i="7"/>
  <c r="D64" i="7"/>
  <c r="E64" i="7"/>
  <c r="F64" i="7"/>
  <c r="G64" i="7"/>
  <c r="H64" i="7"/>
  <c r="I64" i="7"/>
  <c r="B65" i="7"/>
  <c r="C65" i="7"/>
  <c r="D65" i="7"/>
  <c r="E65" i="7"/>
  <c r="F65" i="7"/>
  <c r="G65" i="7"/>
  <c r="H65" i="7"/>
  <c r="I65" i="7"/>
  <c r="B66" i="7"/>
  <c r="C66" i="7"/>
  <c r="D66" i="7"/>
  <c r="E66" i="7"/>
  <c r="F66" i="7"/>
  <c r="G66" i="7"/>
  <c r="H66" i="7"/>
  <c r="I66" i="7"/>
  <c r="B67" i="7"/>
  <c r="C67" i="7"/>
  <c r="D67" i="7"/>
  <c r="E67" i="7"/>
  <c r="F67" i="7"/>
  <c r="G67" i="7"/>
  <c r="H67" i="7"/>
  <c r="I67" i="7"/>
  <c r="B68" i="7"/>
  <c r="C68" i="7"/>
  <c r="D68" i="7"/>
  <c r="E68" i="7"/>
  <c r="F68" i="7"/>
  <c r="G68" i="7"/>
  <c r="H68" i="7"/>
  <c r="I68" i="7"/>
  <c r="B69" i="7"/>
  <c r="C69" i="7"/>
  <c r="D69" i="7"/>
  <c r="E69" i="7"/>
  <c r="F69" i="7"/>
  <c r="G69" i="7"/>
  <c r="H69" i="7"/>
  <c r="I69" i="7"/>
  <c r="B70" i="7"/>
  <c r="C70" i="7"/>
  <c r="D70" i="7"/>
  <c r="E70" i="7"/>
  <c r="F70" i="7"/>
  <c r="G70" i="7"/>
  <c r="H70" i="7"/>
  <c r="I70" i="7"/>
  <c r="B71" i="7"/>
  <c r="C71" i="7"/>
  <c r="D71" i="7"/>
  <c r="E71" i="7"/>
  <c r="F71" i="7"/>
  <c r="G71" i="7"/>
  <c r="H71" i="7"/>
  <c r="I71" i="7"/>
  <c r="B72" i="7"/>
  <c r="C72" i="7"/>
  <c r="D72" i="7"/>
  <c r="E72" i="7"/>
  <c r="F72" i="7"/>
  <c r="G72" i="7"/>
  <c r="H72" i="7"/>
  <c r="I72" i="7"/>
  <c r="B73" i="7"/>
  <c r="C73" i="7"/>
  <c r="D73" i="7"/>
  <c r="E73" i="7"/>
  <c r="F73" i="7"/>
  <c r="G73" i="7"/>
  <c r="H73" i="7"/>
  <c r="I73" i="7"/>
  <c r="B74" i="7"/>
  <c r="C74" i="7"/>
  <c r="D74" i="7"/>
  <c r="E74" i="7"/>
  <c r="F74" i="7"/>
  <c r="G74" i="7"/>
  <c r="H74" i="7"/>
  <c r="I74" i="7"/>
  <c r="B75" i="7"/>
  <c r="C75" i="7"/>
  <c r="D75" i="7"/>
  <c r="E75" i="7"/>
  <c r="F75" i="7"/>
  <c r="G75" i="7"/>
  <c r="H75" i="7"/>
  <c r="I75" i="7"/>
  <c r="B76" i="7"/>
  <c r="C76" i="7"/>
  <c r="D76" i="7"/>
  <c r="E76" i="7"/>
  <c r="F76" i="7"/>
  <c r="G76" i="7"/>
  <c r="H76" i="7"/>
  <c r="I76" i="7"/>
  <c r="B77" i="7"/>
  <c r="C77" i="7"/>
  <c r="D77" i="7"/>
  <c r="E77" i="7"/>
  <c r="F77" i="7"/>
  <c r="G77" i="7"/>
  <c r="H77" i="7"/>
  <c r="I77" i="7"/>
  <c r="B78" i="7"/>
  <c r="C78" i="7"/>
  <c r="D78" i="7"/>
  <c r="E78" i="7"/>
  <c r="F78" i="7"/>
  <c r="G78" i="7"/>
  <c r="H78" i="7"/>
  <c r="I78" i="7"/>
  <c r="B79" i="7"/>
  <c r="C79" i="7"/>
  <c r="D79" i="7"/>
  <c r="E79" i="7"/>
  <c r="F79" i="7"/>
  <c r="G79" i="7"/>
  <c r="H79" i="7"/>
  <c r="I79" i="7"/>
  <c r="B80" i="7"/>
  <c r="C80" i="7"/>
  <c r="D80" i="7"/>
  <c r="E80" i="7"/>
  <c r="F80" i="7"/>
  <c r="G80" i="7"/>
  <c r="H80" i="7"/>
  <c r="I80" i="7"/>
  <c r="B81" i="7"/>
  <c r="C81" i="7"/>
  <c r="D81" i="7"/>
  <c r="E81" i="7"/>
  <c r="F81" i="7"/>
  <c r="G81" i="7"/>
  <c r="H81" i="7"/>
  <c r="I81" i="7"/>
  <c r="B82" i="7"/>
  <c r="C82" i="7"/>
  <c r="D82" i="7"/>
  <c r="E82" i="7"/>
  <c r="F82" i="7"/>
  <c r="G82" i="7"/>
  <c r="H82" i="7"/>
  <c r="I82" i="7"/>
  <c r="B83" i="7"/>
  <c r="C83" i="7"/>
  <c r="D83" i="7"/>
  <c r="E83" i="7"/>
  <c r="F83" i="7"/>
  <c r="G83" i="7"/>
  <c r="H83" i="7"/>
  <c r="I83" i="7"/>
  <c r="B84" i="7"/>
  <c r="C84" i="7"/>
  <c r="D84" i="7"/>
  <c r="E84" i="7"/>
  <c r="F84" i="7"/>
  <c r="G84" i="7"/>
  <c r="H84" i="7"/>
  <c r="I84" i="7"/>
  <c r="B85" i="7"/>
  <c r="C85" i="7"/>
  <c r="D85" i="7"/>
  <c r="E85" i="7"/>
  <c r="F85" i="7"/>
  <c r="G85" i="7"/>
  <c r="H85" i="7"/>
  <c r="I85" i="7"/>
  <c r="B86" i="7"/>
  <c r="C86" i="7"/>
  <c r="D86" i="7"/>
  <c r="E86" i="7"/>
  <c r="F86" i="7"/>
  <c r="G86" i="7"/>
  <c r="H86" i="7"/>
  <c r="I86" i="7"/>
  <c r="B87" i="7"/>
  <c r="C87" i="7"/>
  <c r="D87" i="7"/>
  <c r="E87" i="7"/>
  <c r="F87" i="7"/>
  <c r="G87" i="7"/>
  <c r="H87" i="7"/>
  <c r="I87" i="7"/>
  <c r="B88" i="7"/>
  <c r="C88" i="7"/>
  <c r="D88" i="7"/>
  <c r="E88" i="7"/>
  <c r="F88" i="7"/>
  <c r="G88" i="7"/>
  <c r="H88" i="7"/>
  <c r="I88" i="7"/>
  <c r="B89" i="7"/>
  <c r="C89" i="7"/>
  <c r="D89" i="7"/>
  <c r="E89" i="7"/>
  <c r="F89" i="7"/>
  <c r="G89" i="7"/>
  <c r="H89" i="7"/>
  <c r="I89" i="7"/>
  <c r="B90" i="7"/>
  <c r="C90" i="7"/>
  <c r="D90" i="7"/>
  <c r="E90" i="7"/>
  <c r="F90" i="7"/>
  <c r="G90" i="7"/>
  <c r="H90" i="7"/>
  <c r="I90" i="7"/>
  <c r="B91" i="7"/>
  <c r="C91" i="7"/>
  <c r="D91" i="7"/>
  <c r="E91" i="7"/>
  <c r="F91" i="7"/>
  <c r="G91" i="7"/>
  <c r="H91" i="7"/>
  <c r="I91" i="7"/>
  <c r="B92" i="7"/>
  <c r="C92" i="7"/>
  <c r="D92" i="7"/>
  <c r="E92" i="7"/>
  <c r="F92" i="7"/>
  <c r="G92" i="7"/>
  <c r="H92" i="7"/>
  <c r="I92" i="7"/>
  <c r="B93" i="7"/>
  <c r="C93" i="7"/>
  <c r="D93" i="7"/>
  <c r="E93" i="7"/>
  <c r="F93" i="7"/>
  <c r="G93" i="7"/>
  <c r="H93" i="7"/>
  <c r="I93" i="7"/>
  <c r="B94" i="7"/>
  <c r="C94" i="7"/>
  <c r="D94" i="7"/>
  <c r="E94" i="7"/>
  <c r="F94" i="7"/>
  <c r="G94" i="7"/>
  <c r="H94" i="7"/>
  <c r="I94" i="7"/>
  <c r="B95" i="7"/>
  <c r="C95" i="7"/>
  <c r="D95" i="7"/>
  <c r="E95" i="7"/>
  <c r="F95" i="7"/>
  <c r="G95" i="7"/>
  <c r="H95" i="7"/>
  <c r="I95" i="7"/>
  <c r="B96" i="7"/>
  <c r="C96" i="7"/>
  <c r="D96" i="7"/>
  <c r="E96" i="7"/>
  <c r="F96" i="7"/>
  <c r="G96" i="7"/>
  <c r="H96" i="7"/>
  <c r="I96" i="7"/>
  <c r="B97" i="7"/>
  <c r="C97" i="7"/>
  <c r="D97" i="7"/>
  <c r="E97" i="7"/>
  <c r="F97" i="7"/>
  <c r="G97" i="7"/>
  <c r="H97" i="7"/>
  <c r="I97" i="7"/>
  <c r="B98" i="7"/>
  <c r="C98" i="7"/>
  <c r="D98" i="7"/>
  <c r="E98" i="7"/>
  <c r="F98" i="7"/>
  <c r="G98" i="7"/>
  <c r="H98" i="7"/>
  <c r="I98" i="7"/>
  <c r="B99" i="7"/>
  <c r="C99" i="7"/>
  <c r="D99" i="7"/>
  <c r="E99" i="7"/>
  <c r="F99" i="7"/>
  <c r="G99" i="7"/>
  <c r="H99" i="7"/>
  <c r="I99" i="7"/>
  <c r="B100" i="7"/>
  <c r="C100" i="7"/>
  <c r="D100" i="7"/>
  <c r="E100" i="7"/>
  <c r="F100" i="7"/>
  <c r="G100" i="7"/>
  <c r="H100" i="7"/>
  <c r="I100" i="7"/>
  <c r="B101" i="7"/>
  <c r="C101" i="7"/>
  <c r="D101" i="7"/>
  <c r="E101" i="7"/>
  <c r="F101" i="7"/>
  <c r="G101" i="7"/>
  <c r="H101" i="7"/>
  <c r="I101" i="7"/>
  <c r="B102" i="7"/>
  <c r="C102" i="7"/>
  <c r="D102" i="7"/>
  <c r="E102" i="7"/>
  <c r="F102" i="7"/>
  <c r="G102" i="7"/>
  <c r="H102" i="7"/>
  <c r="I102" i="7"/>
  <c r="B103" i="7"/>
  <c r="C103" i="7"/>
  <c r="D103" i="7"/>
  <c r="E103" i="7"/>
  <c r="F103" i="7"/>
  <c r="G103" i="7"/>
  <c r="H103" i="7"/>
  <c r="I103" i="7"/>
  <c r="B104" i="7"/>
  <c r="C104" i="7"/>
  <c r="D104" i="7"/>
  <c r="E104" i="7"/>
  <c r="F104" i="7"/>
  <c r="G104" i="7"/>
  <c r="H104" i="7"/>
  <c r="I104" i="7"/>
  <c r="B105" i="7"/>
  <c r="C105" i="7"/>
  <c r="D105" i="7"/>
  <c r="E105" i="7"/>
  <c r="F105" i="7"/>
  <c r="G105" i="7"/>
  <c r="H105" i="7"/>
  <c r="I105" i="7"/>
  <c r="B106" i="7"/>
  <c r="C106" i="7"/>
  <c r="D106" i="7"/>
  <c r="E106" i="7"/>
  <c r="F106" i="7"/>
  <c r="G106" i="7"/>
  <c r="H106" i="7"/>
  <c r="I106" i="7"/>
  <c r="B107" i="7"/>
  <c r="C107" i="7"/>
  <c r="D107" i="7"/>
  <c r="E107" i="7"/>
  <c r="F107" i="7"/>
  <c r="G107" i="7"/>
  <c r="H107" i="7"/>
  <c r="I107" i="7"/>
  <c r="B108" i="7"/>
  <c r="C108" i="7"/>
  <c r="D108" i="7"/>
  <c r="E108" i="7"/>
  <c r="F108" i="7"/>
  <c r="G108" i="7"/>
  <c r="H108" i="7"/>
  <c r="I108" i="7"/>
  <c r="B109" i="7"/>
  <c r="C109" i="7"/>
  <c r="D109" i="7"/>
  <c r="E109" i="7"/>
  <c r="F109" i="7"/>
  <c r="G109" i="7"/>
  <c r="H109" i="7"/>
  <c r="I109" i="7"/>
  <c r="B11" i="7"/>
  <c r="C11" i="7"/>
  <c r="D11" i="7"/>
  <c r="E11" i="7"/>
  <c r="F11" i="7"/>
  <c r="G11" i="7"/>
  <c r="H11" i="7"/>
  <c r="I11" i="7"/>
  <c r="B12" i="7"/>
  <c r="C12" i="7"/>
  <c r="D12" i="7"/>
  <c r="E12" i="7"/>
  <c r="F12" i="7"/>
  <c r="G12" i="7"/>
  <c r="H12" i="7"/>
  <c r="I12" i="7"/>
  <c r="B13" i="7"/>
  <c r="C13" i="7"/>
  <c r="D13" i="7"/>
  <c r="E13" i="7"/>
  <c r="F13" i="7"/>
  <c r="G13" i="7"/>
  <c r="H13" i="7"/>
  <c r="I13" i="7"/>
  <c r="B14" i="7"/>
  <c r="C14" i="7"/>
  <c r="D14" i="7"/>
  <c r="E14" i="7"/>
  <c r="F14" i="7"/>
  <c r="G14" i="7"/>
  <c r="H14" i="7"/>
  <c r="I14" i="7"/>
  <c r="B15" i="7"/>
  <c r="C15" i="7"/>
  <c r="D15" i="7"/>
  <c r="E15" i="7"/>
  <c r="F15" i="7"/>
  <c r="G15" i="7"/>
  <c r="H15" i="7"/>
  <c r="I15" i="7"/>
  <c r="B16" i="7"/>
  <c r="C16" i="7"/>
  <c r="D16" i="7"/>
  <c r="E16" i="7"/>
  <c r="F16" i="7"/>
  <c r="G16" i="7"/>
  <c r="H16" i="7"/>
  <c r="I16" i="7"/>
  <c r="B17" i="7"/>
  <c r="C17" i="7"/>
  <c r="D17" i="7"/>
  <c r="E17" i="7"/>
  <c r="F17" i="7"/>
  <c r="G17" i="7"/>
  <c r="H17" i="7"/>
  <c r="I17" i="7"/>
  <c r="B7" i="7"/>
  <c r="C7" i="7"/>
  <c r="D7" i="7"/>
  <c r="E7" i="7"/>
  <c r="F7" i="7"/>
  <c r="G7" i="7"/>
  <c r="H7" i="7"/>
  <c r="I7" i="7"/>
  <c r="B8" i="7"/>
  <c r="C8" i="7"/>
  <c r="D8" i="7"/>
  <c r="E8" i="7"/>
  <c r="F8" i="7"/>
  <c r="G8" i="7"/>
  <c r="H8" i="7"/>
  <c r="I8" i="7"/>
  <c r="B9" i="7"/>
  <c r="C9" i="7"/>
  <c r="D9" i="7"/>
  <c r="E9" i="7"/>
  <c r="F9" i="7"/>
  <c r="G9" i="7"/>
  <c r="H9" i="7"/>
  <c r="I9" i="7"/>
  <c r="B10" i="7"/>
  <c r="C10" i="7"/>
  <c r="D10" i="7"/>
  <c r="E10" i="7"/>
  <c r="F10" i="7"/>
  <c r="G10" i="7"/>
  <c r="H10" i="7"/>
  <c r="I10" i="7"/>
  <c r="I6" i="7"/>
  <c r="H6" i="7"/>
  <c r="G6" i="7"/>
  <c r="F6" i="7"/>
  <c r="E6" i="7"/>
  <c r="D6" i="7"/>
  <c r="C6" i="7"/>
  <c r="B6" i="7"/>
  <c r="Q32" i="12" l="1"/>
  <c r="Q33" i="12"/>
  <c r="R33" i="12" l="1"/>
  <c r="R32" i="12"/>
  <c r="F3" i="12"/>
  <c r="B9" i="12" s="1"/>
  <c r="B10" i="12" s="1"/>
  <c r="AF111" i="11"/>
  <c r="AG111" i="11" s="1"/>
  <c r="AH111" i="11" s="1"/>
  <c r="AI111" i="11" s="1"/>
  <c r="AJ111" i="11" s="1"/>
  <c r="AK111" i="11" s="1"/>
  <c r="AL111" i="11" s="1"/>
  <c r="AM111" i="11" s="1"/>
  <c r="AN111" i="11" s="1"/>
  <c r="AO111" i="11" s="1"/>
  <c r="AP111" i="11" s="1"/>
  <c r="D4" i="12" l="1"/>
  <c r="B8" i="12"/>
  <c r="C9" i="12"/>
  <c r="C10" i="12"/>
  <c r="R31" i="12"/>
  <c r="S31" i="12" s="1"/>
  <c r="B15" i="12"/>
  <c r="B27" i="12"/>
  <c r="B26" i="12" s="1"/>
  <c r="B21" i="12"/>
  <c r="O4" i="12"/>
  <c r="I3" i="12"/>
  <c r="H4" i="12" s="1"/>
  <c r="S33" i="12" l="1"/>
  <c r="S32" i="12"/>
  <c r="B22" i="12"/>
  <c r="B20" i="12"/>
  <c r="B16" i="12"/>
  <c r="B14" i="12"/>
  <c r="C8" i="12"/>
  <c r="B28" i="12"/>
  <c r="C28" i="12" s="1"/>
  <c r="C26" i="12"/>
  <c r="C27" i="12"/>
  <c r="C15" i="12"/>
  <c r="B40" i="12" l="1"/>
  <c r="B61" i="12" s="1"/>
  <c r="C61" i="12" s="1"/>
  <c r="B39" i="12"/>
  <c r="B38" i="12"/>
  <c r="B63" i="12" s="1"/>
  <c r="C16" i="12"/>
  <c r="C40" i="12" l="1"/>
  <c r="C65" i="12" s="1"/>
  <c r="B65" i="12"/>
  <c r="O65" i="12" s="1"/>
  <c r="C38" i="12"/>
  <c r="C63" i="12" s="1"/>
  <c r="B59" i="12"/>
  <c r="C59" i="12" s="1"/>
  <c r="B64" i="12"/>
  <c r="J64" i="12" s="1"/>
  <c r="B60" i="12"/>
  <c r="E60" i="12" s="1"/>
  <c r="C39" i="12"/>
  <c r="C64" i="12" s="1"/>
  <c r="H65" i="12" l="1"/>
  <c r="F65" i="12"/>
  <c r="K65" i="12"/>
  <c r="M65" i="12"/>
  <c r="N65" i="12"/>
  <c r="J65" i="12"/>
  <c r="I65" i="12"/>
  <c r="G65" i="12"/>
  <c r="L65" i="12"/>
  <c r="E65" i="12"/>
  <c r="N64" i="12"/>
  <c r="E64" i="12"/>
  <c r="I64" i="12"/>
  <c r="O64" i="12"/>
  <c r="K64" i="12"/>
  <c r="H64" i="12"/>
  <c r="M64" i="12"/>
  <c r="F64" i="12"/>
  <c r="L64" i="12"/>
  <c r="G64" i="12"/>
  <c r="C60" i="12"/>
  <c r="AE108" i="11" l="1"/>
  <c r="AB109" i="11"/>
  <c r="AC109" i="11"/>
  <c r="AD109" i="11"/>
  <c r="AE109" i="11"/>
  <c r="K3" i="12"/>
  <c r="AP108" i="11" l="1"/>
  <c r="BA108" i="11" s="1"/>
  <c r="AP109" i="11"/>
  <c r="BA109" i="11" s="1"/>
  <c r="AO109" i="11"/>
  <c r="AZ109" i="11" s="1"/>
  <c r="AN109" i="11"/>
  <c r="AY109" i="11" s="1"/>
  <c r="AM109" i="11"/>
  <c r="AX109" i="11" s="1"/>
  <c r="O3" i="12"/>
  <c r="C14" i="12" l="1"/>
  <c r="M109" i="11"/>
  <c r="L109" i="11"/>
  <c r="K109" i="11"/>
  <c r="J109" i="11"/>
  <c r="N108" i="11"/>
  <c r="M108" i="11"/>
  <c r="L108" i="11"/>
  <c r="K108" i="11"/>
  <c r="J108" i="11"/>
  <c r="T107" i="11"/>
  <c r="S107" i="11"/>
  <c r="R107" i="11"/>
  <c r="Q107" i="11"/>
  <c r="P107" i="11"/>
  <c r="O107" i="11"/>
  <c r="N107" i="11"/>
  <c r="M107" i="11"/>
  <c r="L107" i="11"/>
  <c r="K107" i="11"/>
  <c r="J107" i="11"/>
  <c r="T106" i="11"/>
  <c r="S106" i="11"/>
  <c r="R106" i="11"/>
  <c r="Q106" i="11"/>
  <c r="P106" i="11"/>
  <c r="O106" i="11"/>
  <c r="N106" i="11"/>
  <c r="M106" i="11"/>
  <c r="L106" i="11"/>
  <c r="K106" i="11"/>
  <c r="J106" i="11"/>
  <c r="T105" i="11"/>
  <c r="S105" i="11"/>
  <c r="R105" i="11"/>
  <c r="Q105" i="11"/>
  <c r="P105" i="11"/>
  <c r="O105" i="11"/>
  <c r="N105" i="11"/>
  <c r="M105" i="11"/>
  <c r="L105" i="11"/>
  <c r="K105" i="11"/>
  <c r="J105" i="11"/>
  <c r="T104" i="11"/>
  <c r="S104" i="11"/>
  <c r="R104" i="11"/>
  <c r="Q104" i="11"/>
  <c r="P104" i="11"/>
  <c r="O104" i="11"/>
  <c r="N104" i="11"/>
  <c r="M104" i="11"/>
  <c r="L104" i="11"/>
  <c r="K104" i="11"/>
  <c r="J104" i="11"/>
  <c r="AF104" i="11" s="1"/>
  <c r="T103" i="11"/>
  <c r="S103" i="11"/>
  <c r="R103" i="11"/>
  <c r="Q103" i="11"/>
  <c r="P103" i="11"/>
  <c r="O103" i="11"/>
  <c r="N103" i="11"/>
  <c r="M103" i="11"/>
  <c r="L103" i="11"/>
  <c r="K103" i="11"/>
  <c r="J103" i="11"/>
  <c r="T102" i="11"/>
  <c r="S102" i="11"/>
  <c r="R102" i="11"/>
  <c r="Q102" i="11"/>
  <c r="P102" i="11"/>
  <c r="O102" i="11"/>
  <c r="N102" i="11"/>
  <c r="M102" i="11"/>
  <c r="L102" i="11"/>
  <c r="K102" i="11"/>
  <c r="J102" i="11"/>
  <c r="T101" i="11"/>
  <c r="S101" i="11"/>
  <c r="R101" i="11"/>
  <c r="Q101" i="11"/>
  <c r="P101" i="11"/>
  <c r="O101" i="11"/>
  <c r="N101" i="11"/>
  <c r="M101" i="11"/>
  <c r="L101" i="11"/>
  <c r="K101" i="11"/>
  <c r="J101" i="11"/>
  <c r="T100" i="11"/>
  <c r="S100" i="11"/>
  <c r="R100" i="11"/>
  <c r="Q100" i="11"/>
  <c r="P100" i="11"/>
  <c r="O100" i="11"/>
  <c r="N100" i="11"/>
  <c r="M100" i="11"/>
  <c r="L100" i="11"/>
  <c r="K100" i="11"/>
  <c r="J100" i="11"/>
  <c r="T99" i="11"/>
  <c r="S99" i="11"/>
  <c r="R99" i="11"/>
  <c r="Q99" i="11"/>
  <c r="P99" i="11"/>
  <c r="O99" i="11"/>
  <c r="N99" i="11"/>
  <c r="M99" i="11"/>
  <c r="L99" i="11"/>
  <c r="K99" i="11"/>
  <c r="J99" i="11"/>
  <c r="T98" i="11"/>
  <c r="S98" i="11"/>
  <c r="R98" i="11"/>
  <c r="Q98" i="11"/>
  <c r="P98" i="11"/>
  <c r="O98" i="11"/>
  <c r="N98" i="11"/>
  <c r="M98" i="11"/>
  <c r="L98" i="11"/>
  <c r="K98" i="11"/>
  <c r="J98" i="11"/>
  <c r="T97" i="11"/>
  <c r="S97" i="11"/>
  <c r="R97" i="11"/>
  <c r="Q97" i="11"/>
  <c r="P97" i="11"/>
  <c r="O97" i="11"/>
  <c r="N97" i="11"/>
  <c r="M97" i="11"/>
  <c r="L97" i="11"/>
  <c r="K97" i="11"/>
  <c r="J97" i="11"/>
  <c r="T96" i="11"/>
  <c r="S96" i="11"/>
  <c r="R96" i="11"/>
  <c r="Q96" i="11"/>
  <c r="P96" i="11"/>
  <c r="O96" i="11"/>
  <c r="N96" i="11"/>
  <c r="M96" i="11"/>
  <c r="L96" i="11"/>
  <c r="K96" i="11"/>
  <c r="J96" i="11"/>
  <c r="AF96" i="11" s="1"/>
  <c r="T95" i="11"/>
  <c r="S95" i="11"/>
  <c r="R95" i="11"/>
  <c r="Q95" i="11"/>
  <c r="P95" i="11"/>
  <c r="O95" i="11"/>
  <c r="N95" i="11"/>
  <c r="M95" i="11"/>
  <c r="L95" i="11"/>
  <c r="K95" i="11"/>
  <c r="J95" i="11"/>
  <c r="T94" i="11"/>
  <c r="S94" i="11"/>
  <c r="R94" i="11"/>
  <c r="Q94" i="11"/>
  <c r="P94" i="11"/>
  <c r="O94" i="11"/>
  <c r="N94" i="11"/>
  <c r="M94" i="11"/>
  <c r="L94" i="11"/>
  <c r="K94" i="11"/>
  <c r="J94" i="11"/>
  <c r="T93" i="11"/>
  <c r="S93" i="11"/>
  <c r="R93" i="11"/>
  <c r="Q93" i="11"/>
  <c r="P93" i="11"/>
  <c r="O93" i="11"/>
  <c r="N93" i="11"/>
  <c r="M93" i="11"/>
  <c r="L93" i="11"/>
  <c r="K93" i="11"/>
  <c r="J93" i="11"/>
  <c r="T92" i="11"/>
  <c r="S92" i="11"/>
  <c r="R92" i="11"/>
  <c r="Q92" i="11"/>
  <c r="P92" i="11"/>
  <c r="O92" i="11"/>
  <c r="N92" i="11"/>
  <c r="M92" i="11"/>
  <c r="L92" i="11"/>
  <c r="K92" i="11"/>
  <c r="J92" i="11"/>
  <c r="T91" i="11"/>
  <c r="S91" i="11"/>
  <c r="R91" i="11"/>
  <c r="Q91" i="11"/>
  <c r="P91" i="11"/>
  <c r="O91" i="11"/>
  <c r="N91" i="11"/>
  <c r="M91" i="11"/>
  <c r="L91" i="11"/>
  <c r="K91" i="11"/>
  <c r="J91" i="11"/>
  <c r="T90" i="11"/>
  <c r="S90" i="11"/>
  <c r="R90" i="11"/>
  <c r="Q90" i="11"/>
  <c r="P90" i="11"/>
  <c r="O90" i="11"/>
  <c r="N90" i="11"/>
  <c r="M90" i="11"/>
  <c r="L90" i="11"/>
  <c r="K90" i="11"/>
  <c r="J90" i="11"/>
  <c r="T89" i="11"/>
  <c r="S89" i="11"/>
  <c r="R89" i="11"/>
  <c r="Q89" i="11"/>
  <c r="P89" i="11"/>
  <c r="O89" i="11"/>
  <c r="N89" i="11"/>
  <c r="M89" i="11"/>
  <c r="L89" i="11"/>
  <c r="K89" i="11"/>
  <c r="J89" i="11"/>
  <c r="T88" i="11"/>
  <c r="S88" i="11"/>
  <c r="R88" i="11"/>
  <c r="Q88" i="11"/>
  <c r="P88" i="11"/>
  <c r="O88" i="11"/>
  <c r="N88" i="11"/>
  <c r="M88" i="11"/>
  <c r="L88" i="11"/>
  <c r="K88" i="11"/>
  <c r="J88" i="11"/>
  <c r="AF88" i="11" s="1"/>
  <c r="T87" i="11"/>
  <c r="S87" i="11"/>
  <c r="R87" i="11"/>
  <c r="Q87" i="11"/>
  <c r="P87" i="11"/>
  <c r="O87" i="11"/>
  <c r="N87" i="11"/>
  <c r="M87" i="11"/>
  <c r="L87" i="11"/>
  <c r="K87" i="11"/>
  <c r="J87" i="11"/>
  <c r="T86" i="11"/>
  <c r="S86" i="11"/>
  <c r="R86" i="11"/>
  <c r="Q86" i="11"/>
  <c r="P86" i="11"/>
  <c r="O86" i="11"/>
  <c r="N86" i="11"/>
  <c r="M86" i="11"/>
  <c r="L86" i="11"/>
  <c r="K86" i="11"/>
  <c r="J86" i="11"/>
  <c r="T85" i="11"/>
  <c r="S85" i="11"/>
  <c r="R85" i="11"/>
  <c r="Q85" i="11"/>
  <c r="P85" i="11"/>
  <c r="O85" i="11"/>
  <c r="N85" i="11"/>
  <c r="M85" i="11"/>
  <c r="L85" i="11"/>
  <c r="K85" i="11"/>
  <c r="J85" i="11"/>
  <c r="T84" i="11"/>
  <c r="S84" i="11"/>
  <c r="R84" i="11"/>
  <c r="Q84" i="11"/>
  <c r="P84" i="11"/>
  <c r="O84" i="11"/>
  <c r="N84" i="11"/>
  <c r="M84" i="11"/>
  <c r="L84" i="11"/>
  <c r="K84" i="11"/>
  <c r="J84" i="11"/>
  <c r="T83" i="11"/>
  <c r="S83" i="11"/>
  <c r="R83" i="11"/>
  <c r="Q83" i="11"/>
  <c r="P83" i="11"/>
  <c r="O83" i="11"/>
  <c r="N83" i="11"/>
  <c r="M83" i="11"/>
  <c r="L83" i="11"/>
  <c r="K83" i="11"/>
  <c r="J83" i="11"/>
  <c r="T82" i="11"/>
  <c r="S82" i="11"/>
  <c r="R82" i="11"/>
  <c r="Q82" i="11"/>
  <c r="P82" i="11"/>
  <c r="O82" i="11"/>
  <c r="N82" i="11"/>
  <c r="M82" i="11"/>
  <c r="L82" i="11"/>
  <c r="K82" i="11"/>
  <c r="J82" i="11"/>
  <c r="T81" i="11"/>
  <c r="S81" i="11"/>
  <c r="R81" i="11"/>
  <c r="Q81" i="11"/>
  <c r="P81" i="11"/>
  <c r="O81" i="11"/>
  <c r="N81" i="11"/>
  <c r="M81" i="11"/>
  <c r="L81" i="11"/>
  <c r="K81" i="11"/>
  <c r="J81" i="11"/>
  <c r="T80" i="11"/>
  <c r="S80" i="11"/>
  <c r="R80" i="11"/>
  <c r="Q80" i="11"/>
  <c r="P80" i="11"/>
  <c r="O80" i="11"/>
  <c r="N80" i="11"/>
  <c r="M80" i="11"/>
  <c r="L80" i="11"/>
  <c r="K80" i="11"/>
  <c r="J80" i="11"/>
  <c r="T79" i="11"/>
  <c r="S79" i="11"/>
  <c r="R79" i="11"/>
  <c r="Q79" i="11"/>
  <c r="P79" i="11"/>
  <c r="O79" i="11"/>
  <c r="N79" i="11"/>
  <c r="M79" i="11"/>
  <c r="L79" i="11"/>
  <c r="K79" i="11"/>
  <c r="J79" i="11"/>
  <c r="T78" i="11"/>
  <c r="S78" i="11"/>
  <c r="R78" i="11"/>
  <c r="Q78" i="11"/>
  <c r="P78" i="11"/>
  <c r="O78" i="11"/>
  <c r="N78" i="11"/>
  <c r="M78" i="11"/>
  <c r="L78" i="11"/>
  <c r="K78" i="11"/>
  <c r="J78" i="11"/>
  <c r="T77" i="11"/>
  <c r="S77" i="11"/>
  <c r="R77" i="11"/>
  <c r="Q77" i="11"/>
  <c r="P77" i="11"/>
  <c r="O77" i="11"/>
  <c r="N77" i="11"/>
  <c r="M77" i="11"/>
  <c r="L77" i="11"/>
  <c r="K77" i="11"/>
  <c r="J77" i="11"/>
  <c r="T76" i="11"/>
  <c r="S76" i="11"/>
  <c r="R76" i="11"/>
  <c r="Q76" i="11"/>
  <c r="P76" i="11"/>
  <c r="O76" i="11"/>
  <c r="N76" i="11"/>
  <c r="M76" i="11"/>
  <c r="L76" i="11"/>
  <c r="K76" i="11"/>
  <c r="J76" i="11"/>
  <c r="T75" i="11"/>
  <c r="S75" i="11"/>
  <c r="R75" i="11"/>
  <c r="Q75" i="11"/>
  <c r="P75" i="11"/>
  <c r="O75" i="11"/>
  <c r="N75" i="11"/>
  <c r="M75" i="11"/>
  <c r="L75" i="11"/>
  <c r="K75" i="11"/>
  <c r="J75" i="11"/>
  <c r="T74" i="11"/>
  <c r="S74" i="11"/>
  <c r="R74" i="11"/>
  <c r="Q74" i="11"/>
  <c r="P74" i="11"/>
  <c r="O74" i="11"/>
  <c r="N74" i="11"/>
  <c r="M74" i="11"/>
  <c r="L74" i="11"/>
  <c r="K74" i="11"/>
  <c r="J74" i="11"/>
  <c r="T73" i="11"/>
  <c r="S73" i="11"/>
  <c r="R73" i="11"/>
  <c r="Q73" i="11"/>
  <c r="P73" i="11"/>
  <c r="O73" i="11"/>
  <c r="N73" i="11"/>
  <c r="M73" i="11"/>
  <c r="L73" i="11"/>
  <c r="K73" i="11"/>
  <c r="J73" i="11"/>
  <c r="T72" i="11"/>
  <c r="S72" i="11"/>
  <c r="R72" i="11"/>
  <c r="Q72" i="11"/>
  <c r="P72" i="11"/>
  <c r="O72" i="11"/>
  <c r="N72" i="11"/>
  <c r="M72" i="11"/>
  <c r="L72" i="11"/>
  <c r="K72" i="11"/>
  <c r="J72" i="11"/>
  <c r="T71" i="11"/>
  <c r="S71" i="11"/>
  <c r="R71" i="11"/>
  <c r="Q71" i="11"/>
  <c r="P71" i="11"/>
  <c r="O71" i="11"/>
  <c r="N71" i="11"/>
  <c r="M71" i="11"/>
  <c r="L71" i="11"/>
  <c r="K71" i="11"/>
  <c r="J71" i="11"/>
  <c r="T70" i="11"/>
  <c r="S70" i="11"/>
  <c r="R70" i="11"/>
  <c r="Q70" i="11"/>
  <c r="P70" i="11"/>
  <c r="O70" i="11"/>
  <c r="N70" i="11"/>
  <c r="M70" i="11"/>
  <c r="L70" i="11"/>
  <c r="K70" i="11"/>
  <c r="J70" i="11"/>
  <c r="T69" i="11"/>
  <c r="S69" i="11"/>
  <c r="R69" i="11"/>
  <c r="Q69" i="11"/>
  <c r="P69" i="11"/>
  <c r="O69" i="11"/>
  <c r="N69" i="11"/>
  <c r="M69" i="11"/>
  <c r="L69" i="11"/>
  <c r="K69" i="11"/>
  <c r="J69" i="11"/>
  <c r="T68" i="11"/>
  <c r="S68" i="11"/>
  <c r="R68" i="11"/>
  <c r="Q68" i="11"/>
  <c r="P68" i="11"/>
  <c r="O68" i="11"/>
  <c r="N68" i="11"/>
  <c r="M68" i="11"/>
  <c r="L68" i="11"/>
  <c r="K68" i="11"/>
  <c r="J68" i="11"/>
  <c r="T67" i="11"/>
  <c r="S67" i="11"/>
  <c r="R67" i="11"/>
  <c r="Q67" i="11"/>
  <c r="P67" i="11"/>
  <c r="O67" i="11"/>
  <c r="N67" i="11"/>
  <c r="M67" i="11"/>
  <c r="L67" i="11"/>
  <c r="K67" i="11"/>
  <c r="J67" i="11"/>
  <c r="T66" i="11"/>
  <c r="S66" i="11"/>
  <c r="R66" i="11"/>
  <c r="Q66" i="11"/>
  <c r="P66" i="11"/>
  <c r="O66" i="11"/>
  <c r="N66" i="11"/>
  <c r="M66" i="11"/>
  <c r="L66" i="11"/>
  <c r="K66" i="11"/>
  <c r="J66" i="11"/>
  <c r="T65" i="11"/>
  <c r="S65" i="11"/>
  <c r="R65" i="11"/>
  <c r="Q65" i="11"/>
  <c r="P65" i="11"/>
  <c r="O65" i="11"/>
  <c r="N65" i="11"/>
  <c r="M65" i="11"/>
  <c r="L65" i="11"/>
  <c r="K65" i="11"/>
  <c r="J65" i="11"/>
  <c r="T64" i="11"/>
  <c r="S64" i="11"/>
  <c r="R64" i="11"/>
  <c r="Q64" i="11"/>
  <c r="P64" i="11"/>
  <c r="O64" i="11"/>
  <c r="N64" i="11"/>
  <c r="M64" i="11"/>
  <c r="L64" i="11"/>
  <c r="K64" i="11"/>
  <c r="J64" i="11"/>
  <c r="T63" i="11"/>
  <c r="S63" i="11"/>
  <c r="R63" i="11"/>
  <c r="Q63" i="11"/>
  <c r="P63" i="11"/>
  <c r="O63" i="11"/>
  <c r="N63" i="11"/>
  <c r="M63" i="11"/>
  <c r="L63" i="11"/>
  <c r="K63" i="11"/>
  <c r="J63" i="11"/>
  <c r="T62" i="11"/>
  <c r="S62" i="11"/>
  <c r="R62" i="11"/>
  <c r="Q62" i="11"/>
  <c r="P62" i="11"/>
  <c r="O62" i="11"/>
  <c r="N62" i="11"/>
  <c r="M62" i="11"/>
  <c r="L62" i="11"/>
  <c r="K62" i="11"/>
  <c r="J62" i="11"/>
  <c r="T61" i="11"/>
  <c r="S61" i="11"/>
  <c r="R61" i="11"/>
  <c r="Q61" i="11"/>
  <c r="P61" i="11"/>
  <c r="O61" i="11"/>
  <c r="N61" i="11"/>
  <c r="M61" i="11"/>
  <c r="L61" i="11"/>
  <c r="K61" i="11"/>
  <c r="J61" i="11"/>
  <c r="T60" i="11"/>
  <c r="S60" i="11"/>
  <c r="R60" i="11"/>
  <c r="Q60" i="11"/>
  <c r="P60" i="11"/>
  <c r="O60" i="11"/>
  <c r="N60" i="11"/>
  <c r="M60" i="11"/>
  <c r="L60" i="11"/>
  <c r="K60" i="11"/>
  <c r="J60" i="11"/>
  <c r="T59" i="11"/>
  <c r="S59" i="11"/>
  <c r="R59" i="11"/>
  <c r="Q59" i="11"/>
  <c r="P59" i="11"/>
  <c r="O59" i="11"/>
  <c r="N59" i="11"/>
  <c r="M59" i="11"/>
  <c r="L59" i="11"/>
  <c r="K59" i="11"/>
  <c r="J59" i="11"/>
  <c r="T58" i="11"/>
  <c r="S58" i="11"/>
  <c r="R58" i="11"/>
  <c r="Q58" i="11"/>
  <c r="P58" i="11"/>
  <c r="O58" i="11"/>
  <c r="N58" i="11"/>
  <c r="M58" i="11"/>
  <c r="L58" i="11"/>
  <c r="K58" i="11"/>
  <c r="J58" i="11"/>
  <c r="T57" i="11"/>
  <c r="S57" i="11"/>
  <c r="R57" i="11"/>
  <c r="Q57" i="11"/>
  <c r="P57" i="11"/>
  <c r="O57" i="11"/>
  <c r="N57" i="11"/>
  <c r="M57" i="11"/>
  <c r="L57" i="11"/>
  <c r="K57" i="11"/>
  <c r="J57" i="11"/>
  <c r="T56" i="11"/>
  <c r="S56" i="11"/>
  <c r="R56" i="11"/>
  <c r="Q56" i="11"/>
  <c r="P56" i="11"/>
  <c r="O56" i="11"/>
  <c r="N56" i="11"/>
  <c r="M56" i="11"/>
  <c r="L56" i="11"/>
  <c r="K56" i="11"/>
  <c r="J56" i="11"/>
  <c r="T55" i="11"/>
  <c r="S55" i="11"/>
  <c r="R55" i="11"/>
  <c r="Q55" i="11"/>
  <c r="P55" i="11"/>
  <c r="O55" i="11"/>
  <c r="N55" i="11"/>
  <c r="M55" i="11"/>
  <c r="L55" i="11"/>
  <c r="K55" i="11"/>
  <c r="J55" i="11"/>
  <c r="T54" i="11"/>
  <c r="S54" i="11"/>
  <c r="R54" i="11"/>
  <c r="Q54" i="11"/>
  <c r="P54" i="11"/>
  <c r="O54" i="11"/>
  <c r="N54" i="11"/>
  <c r="M54" i="11"/>
  <c r="L54" i="11"/>
  <c r="K54" i="11"/>
  <c r="J54" i="11"/>
  <c r="T53" i="11"/>
  <c r="S53" i="11"/>
  <c r="R53" i="11"/>
  <c r="Q53" i="11"/>
  <c r="P53" i="11"/>
  <c r="O53" i="11"/>
  <c r="N53" i="11"/>
  <c r="M53" i="11"/>
  <c r="L53" i="11"/>
  <c r="K53" i="11"/>
  <c r="J53" i="11"/>
  <c r="T52" i="11"/>
  <c r="S52" i="11"/>
  <c r="R52" i="11"/>
  <c r="Q52" i="11"/>
  <c r="P52" i="11"/>
  <c r="O52" i="11"/>
  <c r="N52" i="11"/>
  <c r="M52" i="11"/>
  <c r="L52" i="11"/>
  <c r="K52" i="11"/>
  <c r="J52" i="11"/>
  <c r="T51" i="11"/>
  <c r="S51" i="11"/>
  <c r="R51" i="11"/>
  <c r="Q51" i="11"/>
  <c r="P51" i="11"/>
  <c r="O51" i="11"/>
  <c r="N51" i="11"/>
  <c r="M51" i="11"/>
  <c r="L51" i="11"/>
  <c r="K51" i="11"/>
  <c r="J51" i="11"/>
  <c r="T50" i="11"/>
  <c r="S50" i="11"/>
  <c r="R50" i="11"/>
  <c r="Q50" i="11"/>
  <c r="P50" i="11"/>
  <c r="O50" i="11"/>
  <c r="N50" i="11"/>
  <c r="M50" i="11"/>
  <c r="L50" i="11"/>
  <c r="K50" i="11"/>
  <c r="J50" i="11"/>
  <c r="T49" i="11"/>
  <c r="S49" i="11"/>
  <c r="R49" i="11"/>
  <c r="Q49" i="11"/>
  <c r="P49" i="11"/>
  <c r="O49" i="11"/>
  <c r="N49" i="11"/>
  <c r="M49" i="11"/>
  <c r="L49" i="11"/>
  <c r="K49" i="11"/>
  <c r="J49" i="11"/>
  <c r="T48" i="11"/>
  <c r="S48" i="11"/>
  <c r="R48" i="11"/>
  <c r="Q48" i="11"/>
  <c r="P48" i="11"/>
  <c r="O48" i="11"/>
  <c r="N48" i="11"/>
  <c r="M48" i="11"/>
  <c r="L48" i="11"/>
  <c r="K48" i="11"/>
  <c r="J48" i="11"/>
  <c r="T47" i="11"/>
  <c r="S47" i="11"/>
  <c r="R47" i="11"/>
  <c r="Q47" i="11"/>
  <c r="P47" i="11"/>
  <c r="O47" i="11"/>
  <c r="N47" i="11"/>
  <c r="M47" i="11"/>
  <c r="L47" i="11"/>
  <c r="K47" i="11"/>
  <c r="J47" i="11"/>
  <c r="T46" i="11"/>
  <c r="S46" i="11"/>
  <c r="R46" i="11"/>
  <c r="Q46" i="11"/>
  <c r="P46" i="11"/>
  <c r="O46" i="11"/>
  <c r="N46" i="11"/>
  <c r="M46" i="11"/>
  <c r="L46" i="11"/>
  <c r="K46" i="11"/>
  <c r="J46" i="11"/>
  <c r="T45" i="11"/>
  <c r="S45" i="11"/>
  <c r="R45" i="11"/>
  <c r="Q45" i="11"/>
  <c r="P45" i="11"/>
  <c r="O45" i="11"/>
  <c r="N45" i="11"/>
  <c r="M45" i="11"/>
  <c r="L45" i="11"/>
  <c r="K45" i="11"/>
  <c r="J45" i="11"/>
  <c r="T44" i="11"/>
  <c r="S44" i="11"/>
  <c r="R44" i="11"/>
  <c r="Q44" i="11"/>
  <c r="P44" i="11"/>
  <c r="O44" i="11"/>
  <c r="N44" i="11"/>
  <c r="M44" i="11"/>
  <c r="L44" i="11"/>
  <c r="K44" i="11"/>
  <c r="J44" i="11"/>
  <c r="T43" i="11"/>
  <c r="S43" i="11"/>
  <c r="R43" i="11"/>
  <c r="Q43" i="11"/>
  <c r="P43" i="11"/>
  <c r="O43" i="11"/>
  <c r="N43" i="11"/>
  <c r="M43" i="11"/>
  <c r="L43" i="11"/>
  <c r="K43" i="11"/>
  <c r="J43" i="11"/>
  <c r="T42" i="11"/>
  <c r="S42" i="11"/>
  <c r="R42" i="11"/>
  <c r="Q42" i="11"/>
  <c r="P42" i="11"/>
  <c r="O42" i="11"/>
  <c r="N42" i="11"/>
  <c r="M42" i="11"/>
  <c r="L42" i="11"/>
  <c r="K42" i="11"/>
  <c r="J42" i="11"/>
  <c r="T41" i="11"/>
  <c r="S41" i="11"/>
  <c r="R41" i="11"/>
  <c r="Q41" i="11"/>
  <c r="P41" i="11"/>
  <c r="O41" i="11"/>
  <c r="N41" i="11"/>
  <c r="M41" i="11"/>
  <c r="L41" i="11"/>
  <c r="K41" i="11"/>
  <c r="J41" i="11"/>
  <c r="T40" i="11"/>
  <c r="S40" i="11"/>
  <c r="R40" i="11"/>
  <c r="Q40" i="11"/>
  <c r="P40" i="11"/>
  <c r="O40" i="11"/>
  <c r="N40" i="11"/>
  <c r="M40" i="11"/>
  <c r="L40" i="11"/>
  <c r="K40" i="11"/>
  <c r="J40" i="11"/>
  <c r="T39" i="11"/>
  <c r="S39" i="11"/>
  <c r="R39" i="11"/>
  <c r="Q39" i="11"/>
  <c r="P39" i="11"/>
  <c r="O39" i="11"/>
  <c r="N39" i="11"/>
  <c r="M39" i="11"/>
  <c r="L39" i="11"/>
  <c r="K39" i="11"/>
  <c r="J39" i="11"/>
  <c r="T38" i="11"/>
  <c r="S38" i="11"/>
  <c r="R38" i="11"/>
  <c r="Q38" i="11"/>
  <c r="P38" i="11"/>
  <c r="O38" i="11"/>
  <c r="N38" i="11"/>
  <c r="M38" i="11"/>
  <c r="L38" i="11"/>
  <c r="K38" i="11"/>
  <c r="J38" i="11"/>
  <c r="T37" i="11"/>
  <c r="S37" i="11"/>
  <c r="R37" i="11"/>
  <c r="Q37" i="11"/>
  <c r="P37" i="11"/>
  <c r="O37" i="11"/>
  <c r="N37" i="11"/>
  <c r="M37" i="11"/>
  <c r="L37" i="11"/>
  <c r="K37" i="11"/>
  <c r="J37" i="11"/>
  <c r="T36" i="11"/>
  <c r="S36" i="11"/>
  <c r="R36" i="11"/>
  <c r="Q36" i="11"/>
  <c r="P36" i="11"/>
  <c r="O36" i="11"/>
  <c r="N36" i="11"/>
  <c r="M36" i="11"/>
  <c r="L36" i="11"/>
  <c r="K36" i="11"/>
  <c r="J36" i="11"/>
  <c r="T35" i="11"/>
  <c r="S35" i="11"/>
  <c r="R35" i="11"/>
  <c r="Q35" i="11"/>
  <c r="P35" i="11"/>
  <c r="O35" i="11"/>
  <c r="N35" i="11"/>
  <c r="M35" i="11"/>
  <c r="L35" i="11"/>
  <c r="K35" i="11"/>
  <c r="J35" i="11"/>
  <c r="T34" i="11"/>
  <c r="S34" i="11"/>
  <c r="R34" i="11"/>
  <c r="Q34" i="11"/>
  <c r="P34" i="11"/>
  <c r="O34" i="11"/>
  <c r="N34" i="11"/>
  <c r="M34" i="11"/>
  <c r="L34" i="11"/>
  <c r="K34" i="11"/>
  <c r="J34" i="11"/>
  <c r="T33" i="11"/>
  <c r="S33" i="11"/>
  <c r="R33" i="11"/>
  <c r="Q33" i="11"/>
  <c r="P33" i="11"/>
  <c r="O33" i="11"/>
  <c r="N33" i="11"/>
  <c r="M33" i="11"/>
  <c r="L33" i="11"/>
  <c r="K33" i="11"/>
  <c r="J33" i="11"/>
  <c r="T32" i="11"/>
  <c r="S32" i="11"/>
  <c r="R32" i="11"/>
  <c r="Q32" i="11"/>
  <c r="P32" i="11"/>
  <c r="O32" i="11"/>
  <c r="N32" i="11"/>
  <c r="M32" i="11"/>
  <c r="L32" i="11"/>
  <c r="K32" i="11"/>
  <c r="J32" i="11"/>
  <c r="T31" i="11"/>
  <c r="S31" i="11"/>
  <c r="R31" i="11"/>
  <c r="Q31" i="11"/>
  <c r="P31" i="11"/>
  <c r="O31" i="11"/>
  <c r="N31" i="11"/>
  <c r="M31" i="11"/>
  <c r="L31" i="11"/>
  <c r="K31" i="11"/>
  <c r="J31" i="11"/>
  <c r="T30" i="11"/>
  <c r="S30" i="11"/>
  <c r="R30" i="11"/>
  <c r="Q30" i="11"/>
  <c r="P30" i="11"/>
  <c r="O30" i="11"/>
  <c r="N30" i="11"/>
  <c r="M30" i="11"/>
  <c r="L30" i="11"/>
  <c r="K30" i="11"/>
  <c r="J30" i="11"/>
  <c r="T29" i="11"/>
  <c r="S29" i="11"/>
  <c r="R29" i="11"/>
  <c r="Q29" i="11"/>
  <c r="P29" i="11"/>
  <c r="O29" i="11"/>
  <c r="N29" i="11"/>
  <c r="M29" i="11"/>
  <c r="L29" i="11"/>
  <c r="K29" i="11"/>
  <c r="J29" i="11"/>
  <c r="T28" i="11"/>
  <c r="S28" i="11"/>
  <c r="R28" i="11"/>
  <c r="Q28" i="11"/>
  <c r="P28" i="11"/>
  <c r="O28" i="11"/>
  <c r="N28" i="11"/>
  <c r="M28" i="11"/>
  <c r="L28" i="11"/>
  <c r="K28" i="11"/>
  <c r="J28" i="11"/>
  <c r="T27" i="11"/>
  <c r="S27" i="11"/>
  <c r="R27" i="11"/>
  <c r="Q27" i="11"/>
  <c r="P27" i="11"/>
  <c r="O27" i="11"/>
  <c r="N27" i="11"/>
  <c r="M27" i="11"/>
  <c r="L27" i="11"/>
  <c r="K27" i="11"/>
  <c r="J27" i="11"/>
  <c r="T26" i="11"/>
  <c r="S26" i="11"/>
  <c r="R26" i="11"/>
  <c r="Q26" i="11"/>
  <c r="P26" i="11"/>
  <c r="O26" i="11"/>
  <c r="N26" i="11"/>
  <c r="M26" i="11"/>
  <c r="L26" i="11"/>
  <c r="K26" i="11"/>
  <c r="J26" i="11"/>
  <c r="T25" i="11"/>
  <c r="S25" i="11"/>
  <c r="R25" i="11"/>
  <c r="Q25" i="11"/>
  <c r="P25" i="11"/>
  <c r="O25" i="11"/>
  <c r="N25" i="11"/>
  <c r="M25" i="11"/>
  <c r="L25" i="11"/>
  <c r="K25" i="11"/>
  <c r="J25" i="11"/>
  <c r="T24" i="11"/>
  <c r="S24" i="11"/>
  <c r="R24" i="11"/>
  <c r="Q24" i="11"/>
  <c r="P24" i="11"/>
  <c r="O24" i="11"/>
  <c r="N24" i="11"/>
  <c r="M24" i="11"/>
  <c r="L24" i="11"/>
  <c r="K24" i="11"/>
  <c r="J24" i="11"/>
  <c r="T23" i="11"/>
  <c r="S23" i="11"/>
  <c r="R23" i="11"/>
  <c r="Q23" i="11"/>
  <c r="P23" i="11"/>
  <c r="O23" i="11"/>
  <c r="N23" i="11"/>
  <c r="M23" i="11"/>
  <c r="L23" i="11"/>
  <c r="K23" i="11"/>
  <c r="J23" i="11"/>
  <c r="T22" i="11"/>
  <c r="S22" i="11"/>
  <c r="R22" i="11"/>
  <c r="Q22" i="11"/>
  <c r="P22" i="11"/>
  <c r="O22" i="11"/>
  <c r="N22" i="11"/>
  <c r="M22" i="11"/>
  <c r="L22" i="11"/>
  <c r="K22" i="11"/>
  <c r="J22" i="11"/>
  <c r="T21" i="11"/>
  <c r="S21" i="11"/>
  <c r="R21" i="11"/>
  <c r="Q21" i="11"/>
  <c r="P21" i="11"/>
  <c r="O21" i="11"/>
  <c r="N21" i="11"/>
  <c r="M21" i="11"/>
  <c r="L21" i="11"/>
  <c r="K21" i="11"/>
  <c r="J21" i="11"/>
  <c r="T20" i="11"/>
  <c r="S20" i="11"/>
  <c r="R20" i="11"/>
  <c r="Q20" i="11"/>
  <c r="P20" i="11"/>
  <c r="O20" i="11"/>
  <c r="N20" i="11"/>
  <c r="M20" i="11"/>
  <c r="L20" i="11"/>
  <c r="K20" i="11"/>
  <c r="J20" i="11"/>
  <c r="T19" i="11"/>
  <c r="S19" i="11"/>
  <c r="R19" i="11"/>
  <c r="Q19" i="11"/>
  <c r="P19" i="11"/>
  <c r="O19" i="11"/>
  <c r="N19" i="11"/>
  <c r="M19" i="11"/>
  <c r="L19" i="11"/>
  <c r="K19" i="11"/>
  <c r="J19" i="11"/>
  <c r="T18" i="11"/>
  <c r="S18" i="11"/>
  <c r="R18" i="11"/>
  <c r="Q18" i="11"/>
  <c r="P18" i="11"/>
  <c r="O18" i="11"/>
  <c r="N18" i="11"/>
  <c r="M18" i="11"/>
  <c r="L18" i="11"/>
  <c r="K18" i="11"/>
  <c r="J18" i="11"/>
  <c r="T17" i="11"/>
  <c r="S17" i="11"/>
  <c r="R17" i="11"/>
  <c r="Q17" i="11"/>
  <c r="P17" i="11"/>
  <c r="O17" i="11"/>
  <c r="N17" i="11"/>
  <c r="M17" i="11"/>
  <c r="L17" i="11"/>
  <c r="K17" i="11"/>
  <c r="J17" i="11"/>
  <c r="T16" i="11"/>
  <c r="S16" i="11"/>
  <c r="R16" i="11"/>
  <c r="Q16" i="11"/>
  <c r="P16" i="11"/>
  <c r="O16" i="11"/>
  <c r="N16" i="11"/>
  <c r="M16" i="11"/>
  <c r="L16" i="11"/>
  <c r="K16" i="11"/>
  <c r="J16" i="11"/>
  <c r="T15" i="11"/>
  <c r="S15" i="11"/>
  <c r="R15" i="11"/>
  <c r="Q15" i="11"/>
  <c r="P15" i="11"/>
  <c r="O15" i="11"/>
  <c r="N15" i="11"/>
  <c r="M15" i="11"/>
  <c r="L15" i="11"/>
  <c r="K15" i="11"/>
  <c r="J15" i="11"/>
  <c r="T14" i="11"/>
  <c r="S14" i="11"/>
  <c r="R14" i="11"/>
  <c r="Q14" i="11"/>
  <c r="P14" i="11"/>
  <c r="O14" i="11"/>
  <c r="N14" i="11"/>
  <c r="M14" i="11"/>
  <c r="L14" i="11"/>
  <c r="K14" i="11"/>
  <c r="J14" i="11"/>
  <c r="T13" i="11"/>
  <c r="S13" i="11"/>
  <c r="R13" i="11"/>
  <c r="Q13" i="11"/>
  <c r="P13" i="11"/>
  <c r="O13" i="11"/>
  <c r="N13" i="11"/>
  <c r="M13" i="11"/>
  <c r="L13" i="11"/>
  <c r="K13" i="11"/>
  <c r="J13" i="11"/>
  <c r="T12" i="11"/>
  <c r="S12" i="11"/>
  <c r="R12" i="11"/>
  <c r="Q12" i="11"/>
  <c r="P12" i="11"/>
  <c r="O12" i="11"/>
  <c r="N12" i="11"/>
  <c r="M12" i="11"/>
  <c r="L12" i="11"/>
  <c r="K12" i="11"/>
  <c r="J12" i="11"/>
  <c r="T11" i="11"/>
  <c r="S11" i="11"/>
  <c r="R11" i="11"/>
  <c r="Q11" i="11"/>
  <c r="P11" i="11"/>
  <c r="O11" i="11"/>
  <c r="N11" i="11"/>
  <c r="M11" i="11"/>
  <c r="L11" i="11"/>
  <c r="K11" i="11"/>
  <c r="J11" i="11"/>
  <c r="T10" i="11"/>
  <c r="S10" i="11"/>
  <c r="R10" i="11"/>
  <c r="Q10" i="11"/>
  <c r="P10" i="11"/>
  <c r="O10" i="11"/>
  <c r="N10" i="11"/>
  <c r="M10" i="11"/>
  <c r="L10" i="11"/>
  <c r="K10" i="11"/>
  <c r="J10" i="11"/>
  <c r="T9" i="11"/>
  <c r="S9" i="11"/>
  <c r="R9" i="11"/>
  <c r="Q9" i="11"/>
  <c r="P9" i="11"/>
  <c r="O9" i="11"/>
  <c r="N9" i="11"/>
  <c r="M9" i="11"/>
  <c r="L9" i="11"/>
  <c r="K9" i="11"/>
  <c r="J9" i="11"/>
  <c r="T8" i="11"/>
  <c r="S8" i="11"/>
  <c r="R8" i="11"/>
  <c r="Q8" i="11"/>
  <c r="P8" i="11"/>
  <c r="O8" i="11"/>
  <c r="N8" i="11"/>
  <c r="M8" i="11"/>
  <c r="L8" i="11"/>
  <c r="K8" i="11"/>
  <c r="J8" i="11"/>
  <c r="T7" i="11"/>
  <c r="S7" i="11"/>
  <c r="R7" i="11"/>
  <c r="Q7" i="11"/>
  <c r="P7" i="11"/>
  <c r="O7" i="11"/>
  <c r="N7" i="11"/>
  <c r="M7" i="11"/>
  <c r="L7" i="11"/>
  <c r="K7" i="11"/>
  <c r="J7" i="11"/>
  <c r="T6" i="11"/>
  <c r="S6" i="11"/>
  <c r="R6" i="11"/>
  <c r="Q6" i="11"/>
  <c r="P6" i="11"/>
  <c r="O6" i="11"/>
  <c r="N6" i="11"/>
  <c r="M6" i="11"/>
  <c r="L6" i="11"/>
  <c r="K6" i="11"/>
  <c r="J6" i="11"/>
  <c r="U6" i="11" l="1"/>
  <c r="G9" i="12"/>
  <c r="G63" i="12"/>
  <c r="K9" i="12"/>
  <c r="K63" i="12"/>
  <c r="O9" i="12"/>
  <c r="O63" i="12"/>
  <c r="H9" i="12"/>
  <c r="H8" i="12" s="1"/>
  <c r="H63" i="12"/>
  <c r="L9" i="12"/>
  <c r="L8" i="12" s="1"/>
  <c r="L63" i="12"/>
  <c r="F9" i="12"/>
  <c r="F8" i="12" s="1"/>
  <c r="F63" i="12"/>
  <c r="J9" i="12"/>
  <c r="J8" i="12" s="1"/>
  <c r="J63" i="12"/>
  <c r="N9" i="12"/>
  <c r="N8" i="12" s="1"/>
  <c r="N63" i="12"/>
  <c r="E9" i="12"/>
  <c r="E63" i="12"/>
  <c r="I9" i="12"/>
  <c r="I63" i="12"/>
  <c r="M9" i="12"/>
  <c r="M63" i="12"/>
  <c r="N10" i="12"/>
  <c r="AD6" i="11"/>
  <c r="W7" i="11"/>
  <c r="AA7" i="11"/>
  <c r="AE7" i="11"/>
  <c r="X8" i="11"/>
  <c r="AB8" i="11"/>
  <c r="Y9" i="11"/>
  <c r="AC9" i="11"/>
  <c r="Z6" i="11"/>
  <c r="AF9" i="11"/>
  <c r="U9" i="11"/>
  <c r="Z10" i="11"/>
  <c r="W11" i="11"/>
  <c r="AE11" i="11"/>
  <c r="AB12" i="11"/>
  <c r="AF13" i="11"/>
  <c r="AG13" i="11" s="1"/>
  <c r="U13" i="11"/>
  <c r="AC13" i="11"/>
  <c r="Z14" i="11"/>
  <c r="W15" i="11"/>
  <c r="AE15" i="11"/>
  <c r="AB16" i="11"/>
  <c r="AF17" i="11"/>
  <c r="AG17" i="11" s="1"/>
  <c r="U17" i="11"/>
  <c r="AC17" i="11"/>
  <c r="Z18" i="11"/>
  <c r="W19" i="11"/>
  <c r="AE19" i="11"/>
  <c r="AB20" i="11"/>
  <c r="AF21" i="11"/>
  <c r="AG21" i="11" s="1"/>
  <c r="U21" i="11"/>
  <c r="AC21" i="11"/>
  <c r="Z22" i="11"/>
  <c r="W23" i="11"/>
  <c r="AE23" i="11"/>
  <c r="AB24" i="11"/>
  <c r="Y25" i="11"/>
  <c r="V26" i="11"/>
  <c r="AD26" i="11"/>
  <c r="AA27" i="11"/>
  <c r="X28" i="11"/>
  <c r="Y29" i="11"/>
  <c r="V30" i="11"/>
  <c r="W6" i="11"/>
  <c r="AA6" i="11"/>
  <c r="AE6" i="11"/>
  <c r="X7" i="11"/>
  <c r="AB7" i="11"/>
  <c r="AF8" i="11"/>
  <c r="AG8" i="11" s="1"/>
  <c r="U8" i="11"/>
  <c r="Y8" i="11"/>
  <c r="AC8" i="11"/>
  <c r="V9" i="11"/>
  <c r="Z9" i="11"/>
  <c r="AD9" i="11"/>
  <c r="W10" i="11"/>
  <c r="AA10" i="11"/>
  <c r="AE10" i="11"/>
  <c r="X11" i="11"/>
  <c r="AB11" i="11"/>
  <c r="AF12" i="11"/>
  <c r="AG12" i="11" s="1"/>
  <c r="U12" i="11"/>
  <c r="Y12" i="11"/>
  <c r="AC12" i="11"/>
  <c r="V13" i="11"/>
  <c r="Z13" i="11"/>
  <c r="AD13" i="11"/>
  <c r="W14" i="11"/>
  <c r="AA14" i="11"/>
  <c r="AE14" i="11"/>
  <c r="X15" i="11"/>
  <c r="AB15" i="11"/>
  <c r="AF16" i="11"/>
  <c r="AG16" i="11" s="1"/>
  <c r="U16" i="11"/>
  <c r="Y16" i="11"/>
  <c r="AC16" i="11"/>
  <c r="V17" i="11"/>
  <c r="Z17" i="11"/>
  <c r="AD17" i="11"/>
  <c r="W18" i="11"/>
  <c r="AA18" i="11"/>
  <c r="AE18" i="11"/>
  <c r="X19" i="11"/>
  <c r="AB19" i="11"/>
  <c r="AF20" i="11"/>
  <c r="AG20" i="11" s="1"/>
  <c r="U20" i="11"/>
  <c r="Y20" i="11"/>
  <c r="AC20" i="11"/>
  <c r="V21" i="11"/>
  <c r="Z21" i="11"/>
  <c r="AD21" i="11"/>
  <c r="W22" i="11"/>
  <c r="AA22" i="11"/>
  <c r="AE22" i="11"/>
  <c r="X23" i="11"/>
  <c r="AB23" i="11"/>
  <c r="AF24" i="11"/>
  <c r="AG24" i="11" s="1"/>
  <c r="U24" i="11"/>
  <c r="Y24" i="11"/>
  <c r="AC24" i="11"/>
  <c r="V25" i="11"/>
  <c r="Z25" i="11"/>
  <c r="AD25" i="11"/>
  <c r="W26" i="11"/>
  <c r="AA26" i="11"/>
  <c r="AE26" i="11"/>
  <c r="X27" i="11"/>
  <c r="AB27" i="11"/>
  <c r="AF28" i="11"/>
  <c r="U28" i="11"/>
  <c r="Y28" i="11"/>
  <c r="AC28" i="11"/>
  <c r="V29" i="11"/>
  <c r="Z29" i="11"/>
  <c r="AD29" i="11"/>
  <c r="W30" i="11"/>
  <c r="AA30" i="11"/>
  <c r="AE30" i="11"/>
  <c r="X31" i="11"/>
  <c r="AB31" i="11"/>
  <c r="AF32" i="11"/>
  <c r="AG32" i="11" s="1"/>
  <c r="U32" i="11"/>
  <c r="Y32" i="11"/>
  <c r="AC32" i="11"/>
  <c r="V33" i="11"/>
  <c r="Z33" i="11"/>
  <c r="AD33" i="11"/>
  <c r="W34" i="11"/>
  <c r="AA34" i="11"/>
  <c r="AE34" i="11"/>
  <c r="X35" i="11"/>
  <c r="AB35" i="11"/>
  <c r="AF36" i="11"/>
  <c r="U36" i="11"/>
  <c r="Y36" i="11"/>
  <c r="AC36" i="11"/>
  <c r="V37" i="11"/>
  <c r="Z37" i="11"/>
  <c r="AD37" i="11"/>
  <c r="W38" i="11"/>
  <c r="AA38" i="11"/>
  <c r="AE38" i="11"/>
  <c r="X39" i="11"/>
  <c r="AB39" i="11"/>
  <c r="AF40" i="11"/>
  <c r="U40" i="11"/>
  <c r="Y40" i="11"/>
  <c r="AC40" i="11"/>
  <c r="V41" i="11"/>
  <c r="Z41" i="11"/>
  <c r="AD41" i="11"/>
  <c r="W42" i="11"/>
  <c r="AA42" i="11"/>
  <c r="AE42" i="11"/>
  <c r="X43" i="11"/>
  <c r="AB43" i="11"/>
  <c r="AF44" i="11"/>
  <c r="AG44" i="11" s="1"/>
  <c r="U44" i="11"/>
  <c r="Y44" i="11"/>
  <c r="AC44" i="11"/>
  <c r="V45" i="11"/>
  <c r="Z45" i="11"/>
  <c r="AD45" i="11"/>
  <c r="W46" i="11"/>
  <c r="AA46" i="11"/>
  <c r="AE46" i="11"/>
  <c r="X47" i="11"/>
  <c r="AB47" i="11"/>
  <c r="U48" i="11"/>
  <c r="AF48" i="11"/>
  <c r="AG48" i="11" s="1"/>
  <c r="Y48" i="11"/>
  <c r="AC48" i="11"/>
  <c r="V49" i="11"/>
  <c r="Z49" i="11"/>
  <c r="AD49" i="11"/>
  <c r="W50" i="11"/>
  <c r="AA50" i="11"/>
  <c r="AE50" i="11"/>
  <c r="X51" i="11"/>
  <c r="AB51" i="11"/>
  <c r="AF52" i="11"/>
  <c r="U52" i="11"/>
  <c r="Y52" i="11"/>
  <c r="AC52" i="11"/>
  <c r="V53" i="11"/>
  <c r="Z53" i="11"/>
  <c r="AD53" i="11"/>
  <c r="W54" i="11"/>
  <c r="AA54" i="11"/>
  <c r="AE54" i="11"/>
  <c r="X55" i="11"/>
  <c r="AB55" i="11"/>
  <c r="U56" i="11"/>
  <c r="AF56" i="11"/>
  <c r="AG56" i="11" s="1"/>
  <c r="Y56" i="11"/>
  <c r="AC56" i="11"/>
  <c r="V57" i="11"/>
  <c r="Z57" i="11"/>
  <c r="AD57" i="11"/>
  <c r="W58" i="11"/>
  <c r="AA58" i="11"/>
  <c r="AE58" i="11"/>
  <c r="X59" i="11"/>
  <c r="AB59" i="11"/>
  <c r="AF60" i="11"/>
  <c r="U60" i="11"/>
  <c r="Y60" i="11"/>
  <c r="AC60" i="11"/>
  <c r="V61" i="11"/>
  <c r="Z61" i="11"/>
  <c r="AD61" i="11"/>
  <c r="W62" i="11"/>
  <c r="AA62" i="11"/>
  <c r="AE62" i="11"/>
  <c r="X63" i="11"/>
  <c r="AB63" i="11"/>
  <c r="AF64" i="11"/>
  <c r="AG64" i="11" s="1"/>
  <c r="U64" i="11"/>
  <c r="Y64" i="11"/>
  <c r="AC64" i="11"/>
  <c r="V65" i="11"/>
  <c r="Z65" i="11"/>
  <c r="AD65" i="11"/>
  <c r="W66" i="11"/>
  <c r="X6" i="11"/>
  <c r="AB6" i="11"/>
  <c r="AF7" i="11"/>
  <c r="U7" i="11"/>
  <c r="Y7" i="11"/>
  <c r="AC7" i="11"/>
  <c r="V8" i="11"/>
  <c r="Z8" i="11"/>
  <c r="AD8" i="11"/>
  <c r="W9" i="11"/>
  <c r="AA9" i="11"/>
  <c r="AE9" i="11"/>
  <c r="X10" i="11"/>
  <c r="AB10" i="11"/>
  <c r="AF11" i="11"/>
  <c r="AG11" i="11" s="1"/>
  <c r="U11" i="11"/>
  <c r="Y11" i="11"/>
  <c r="AC11" i="11"/>
  <c r="V12" i="11"/>
  <c r="Z12" i="11"/>
  <c r="AD12" i="11"/>
  <c r="W13" i="11"/>
  <c r="AA13" i="11"/>
  <c r="AE13" i="11"/>
  <c r="X14" i="11"/>
  <c r="AB14" i="11"/>
  <c r="AF15" i="11"/>
  <c r="U15" i="11"/>
  <c r="Y15" i="11"/>
  <c r="AC15" i="11"/>
  <c r="V16" i="11"/>
  <c r="Z16" i="11"/>
  <c r="AD16" i="11"/>
  <c r="W17" i="11"/>
  <c r="AA17" i="11"/>
  <c r="AE17" i="11"/>
  <c r="X18" i="11"/>
  <c r="AB18" i="11"/>
  <c r="AF19" i="11"/>
  <c r="AG19" i="11" s="1"/>
  <c r="U19" i="11"/>
  <c r="Y19" i="11"/>
  <c r="AC19" i="11"/>
  <c r="V20" i="11"/>
  <c r="Z20" i="11"/>
  <c r="AD20" i="11"/>
  <c r="W21" i="11"/>
  <c r="AA21" i="11"/>
  <c r="AE21" i="11"/>
  <c r="X22" i="11"/>
  <c r="AB22" i="11"/>
  <c r="AF23" i="11"/>
  <c r="U23" i="11"/>
  <c r="Y23" i="11"/>
  <c r="AC23" i="11"/>
  <c r="V24" i="11"/>
  <c r="Z24" i="11"/>
  <c r="AD24" i="11"/>
  <c r="W25" i="11"/>
  <c r="AA25" i="11"/>
  <c r="AE25" i="11"/>
  <c r="X26" i="11"/>
  <c r="AB26" i="11"/>
  <c r="AF27" i="11"/>
  <c r="AG27" i="11" s="1"/>
  <c r="U27" i="11"/>
  <c r="Y27" i="11"/>
  <c r="AC27" i="11"/>
  <c r="V28" i="11"/>
  <c r="Z28" i="11"/>
  <c r="AD28" i="11"/>
  <c r="W29" i="11"/>
  <c r="AA29" i="11"/>
  <c r="AE29" i="11"/>
  <c r="X30" i="11"/>
  <c r="AB30" i="11"/>
  <c r="AF31" i="11"/>
  <c r="U31" i="11"/>
  <c r="Y31" i="11"/>
  <c r="AC31" i="11"/>
  <c r="V32" i="11"/>
  <c r="Z32" i="11"/>
  <c r="AD32" i="11"/>
  <c r="W33" i="11"/>
  <c r="AA33" i="11"/>
  <c r="AE33" i="11"/>
  <c r="X34" i="11"/>
  <c r="AB34" i="11"/>
  <c r="AF35" i="11"/>
  <c r="AG35" i="11" s="1"/>
  <c r="U35" i="11"/>
  <c r="Y35" i="11"/>
  <c r="AC35" i="11"/>
  <c r="V36" i="11"/>
  <c r="Z36" i="11"/>
  <c r="AD36" i="11"/>
  <c r="W37" i="11"/>
  <c r="AA37" i="11"/>
  <c r="AE37" i="11"/>
  <c r="X38" i="11"/>
  <c r="AB38" i="11"/>
  <c r="AF39" i="11"/>
  <c r="U39" i="11"/>
  <c r="Y39" i="11"/>
  <c r="AC39" i="11"/>
  <c r="V40" i="11"/>
  <c r="Z40" i="11"/>
  <c r="AD40" i="11"/>
  <c r="W41" i="11"/>
  <c r="AA41" i="11"/>
  <c r="AE41" i="11"/>
  <c r="X42" i="11"/>
  <c r="AB42" i="11"/>
  <c r="AF43" i="11"/>
  <c r="AG43" i="11" s="1"/>
  <c r="U43" i="11"/>
  <c r="Y43" i="11"/>
  <c r="AC43" i="11"/>
  <c r="V44" i="11"/>
  <c r="Z44" i="11"/>
  <c r="AD44" i="11"/>
  <c r="W45" i="11"/>
  <c r="AA45" i="11"/>
  <c r="AE45" i="11"/>
  <c r="X46" i="11"/>
  <c r="AB46" i="11"/>
  <c r="AF47" i="11"/>
  <c r="U47" i="11"/>
  <c r="Y47" i="11"/>
  <c r="AC47" i="11"/>
  <c r="V48" i="11"/>
  <c r="Z48" i="11"/>
  <c r="AD48" i="11"/>
  <c r="W49" i="11"/>
  <c r="AA49" i="11"/>
  <c r="AE49" i="11"/>
  <c r="X50" i="11"/>
  <c r="AB50" i="11"/>
  <c r="AF51" i="11"/>
  <c r="AG51" i="11" s="1"/>
  <c r="U51" i="11"/>
  <c r="Y51" i="11"/>
  <c r="AC51" i="11"/>
  <c r="V52" i="11"/>
  <c r="Z52" i="11"/>
  <c r="AD52" i="11"/>
  <c r="W53" i="11"/>
  <c r="AA53" i="11"/>
  <c r="AE53" i="11"/>
  <c r="X54" i="11"/>
  <c r="AB54" i="11"/>
  <c r="AF55" i="11"/>
  <c r="U55" i="11"/>
  <c r="Y55" i="11"/>
  <c r="AC55" i="11"/>
  <c r="V56" i="11"/>
  <c r="Z56" i="11"/>
  <c r="AD56" i="11"/>
  <c r="W57" i="11"/>
  <c r="AA57" i="11"/>
  <c r="AE57" i="11"/>
  <c r="X58" i="11"/>
  <c r="AB58" i="11"/>
  <c r="AF59" i="11"/>
  <c r="AG59" i="11" s="1"/>
  <c r="U59" i="11"/>
  <c r="Y59" i="11"/>
  <c r="AC59" i="11"/>
  <c r="V60" i="11"/>
  <c r="Z60" i="11"/>
  <c r="AD60" i="11"/>
  <c r="W61" i="11"/>
  <c r="AA61" i="11"/>
  <c r="AE61" i="11"/>
  <c r="X62" i="11"/>
  <c r="AB62" i="11"/>
  <c r="AF63" i="11"/>
  <c r="U63" i="11"/>
  <c r="Y63" i="11"/>
  <c r="AC63" i="11"/>
  <c r="V64" i="11"/>
  <c r="Z64" i="11"/>
  <c r="AD64" i="11"/>
  <c r="W65" i="11"/>
  <c r="AA65" i="11"/>
  <c r="AE65" i="11"/>
  <c r="X66" i="11"/>
  <c r="AB66" i="11"/>
  <c r="AF67" i="11"/>
  <c r="AG67" i="11" s="1"/>
  <c r="U67" i="11"/>
  <c r="Y67" i="11"/>
  <c r="AC67" i="11"/>
  <c r="V68" i="11"/>
  <c r="Z68" i="11"/>
  <c r="AD68" i="11"/>
  <c r="W69" i="11"/>
  <c r="AA69" i="11"/>
  <c r="AE69" i="11"/>
  <c r="X70" i="11"/>
  <c r="AB70" i="11"/>
  <c r="AF71" i="11"/>
  <c r="U71" i="11"/>
  <c r="Y71" i="11"/>
  <c r="AC71" i="11"/>
  <c r="V72" i="11"/>
  <c r="Z72" i="11"/>
  <c r="AD72" i="11"/>
  <c r="W73" i="11"/>
  <c r="AA73" i="11"/>
  <c r="AE73" i="11"/>
  <c r="X74" i="11"/>
  <c r="AB74" i="11"/>
  <c r="AF75" i="11"/>
  <c r="AG75" i="11" s="1"/>
  <c r="U75" i="11"/>
  <c r="Y75" i="11"/>
  <c r="AC75" i="11"/>
  <c r="V76" i="11"/>
  <c r="Z76" i="11"/>
  <c r="AD76" i="11"/>
  <c r="W77" i="11"/>
  <c r="AA77" i="11"/>
  <c r="AE77" i="11"/>
  <c r="X78" i="11"/>
  <c r="AB78" i="11"/>
  <c r="AF79" i="11"/>
  <c r="U79" i="11"/>
  <c r="Y79" i="11"/>
  <c r="AC79" i="11"/>
  <c r="V80" i="11"/>
  <c r="Z80" i="11"/>
  <c r="AD80" i="11"/>
  <c r="W81" i="11"/>
  <c r="AA81" i="11"/>
  <c r="AE81" i="11"/>
  <c r="X82" i="11"/>
  <c r="AB82" i="11"/>
  <c r="AF83" i="11"/>
  <c r="AG83" i="11" s="1"/>
  <c r="U83" i="11"/>
  <c r="V6" i="11"/>
  <c r="V10" i="11"/>
  <c r="AD10" i="11"/>
  <c r="AA11" i="11"/>
  <c r="X12" i="11"/>
  <c r="Y13" i="11"/>
  <c r="V14" i="11"/>
  <c r="AD14" i="11"/>
  <c r="AA15" i="11"/>
  <c r="X16" i="11"/>
  <c r="Y17" i="11"/>
  <c r="V18" i="11"/>
  <c r="AD18" i="11"/>
  <c r="AA19" i="11"/>
  <c r="X20" i="11"/>
  <c r="Y21" i="11"/>
  <c r="V22" i="11"/>
  <c r="AD22" i="11"/>
  <c r="AA23" i="11"/>
  <c r="X24" i="11"/>
  <c r="AF25" i="11"/>
  <c r="AG25" i="11" s="1"/>
  <c r="U25" i="11"/>
  <c r="AC25" i="11"/>
  <c r="Z26" i="11"/>
  <c r="W27" i="11"/>
  <c r="AE27" i="11"/>
  <c r="AB28" i="11"/>
  <c r="AF29" i="11"/>
  <c r="U29" i="11"/>
  <c r="AC29" i="11"/>
  <c r="Z30" i="11"/>
  <c r="AD30" i="11"/>
  <c r="W31" i="11"/>
  <c r="AA31" i="11"/>
  <c r="AE31" i="11"/>
  <c r="X32" i="11"/>
  <c r="AB32" i="11"/>
  <c r="AF33" i="11"/>
  <c r="AG33" i="11" s="1"/>
  <c r="U33" i="11"/>
  <c r="Y33" i="11"/>
  <c r="AC33" i="11"/>
  <c r="V34" i="11"/>
  <c r="Z34" i="11"/>
  <c r="AD34" i="11"/>
  <c r="W35" i="11"/>
  <c r="AA35" i="11"/>
  <c r="AE35" i="11"/>
  <c r="X36" i="11"/>
  <c r="AB36" i="11"/>
  <c r="AF37" i="11"/>
  <c r="AG37" i="11" s="1"/>
  <c r="U37" i="11"/>
  <c r="Y37" i="11"/>
  <c r="AC37" i="11"/>
  <c r="V38" i="11"/>
  <c r="Z38" i="11"/>
  <c r="AD38" i="11"/>
  <c r="W39" i="11"/>
  <c r="AA39" i="11"/>
  <c r="AE39" i="11"/>
  <c r="X40" i="11"/>
  <c r="AB40" i="11"/>
  <c r="AF41" i="11"/>
  <c r="AG41" i="11" s="1"/>
  <c r="U41" i="11"/>
  <c r="Y41" i="11"/>
  <c r="AC41" i="11"/>
  <c r="V42" i="11"/>
  <c r="Z42" i="11"/>
  <c r="AD42" i="11"/>
  <c r="W43" i="11"/>
  <c r="AA43" i="11"/>
  <c r="AE43" i="11"/>
  <c r="X44" i="11"/>
  <c r="AB44" i="11"/>
  <c r="AF45" i="11"/>
  <c r="AG45" i="11" s="1"/>
  <c r="U45" i="11"/>
  <c r="Y45" i="11"/>
  <c r="AC45" i="11"/>
  <c r="V46" i="11"/>
  <c r="Z46" i="11"/>
  <c r="AD46" i="11"/>
  <c r="W47" i="11"/>
  <c r="AA47" i="11"/>
  <c r="AE47" i="11"/>
  <c r="X48" i="11"/>
  <c r="AB48" i="11"/>
  <c r="AF49" i="11"/>
  <c r="AG49" i="11" s="1"/>
  <c r="U49" i="11"/>
  <c r="Y49" i="11"/>
  <c r="AC49" i="11"/>
  <c r="V50" i="11"/>
  <c r="Z50" i="11"/>
  <c r="AD50" i="11"/>
  <c r="W51" i="11"/>
  <c r="AA51" i="11"/>
  <c r="AE51" i="11"/>
  <c r="X52" i="11"/>
  <c r="AB52" i="11"/>
  <c r="AF53" i="11"/>
  <c r="AG53" i="11" s="1"/>
  <c r="U53" i="11"/>
  <c r="Y53" i="11"/>
  <c r="AC53" i="11"/>
  <c r="V54" i="11"/>
  <c r="Z54" i="11"/>
  <c r="AD54" i="11"/>
  <c r="W55" i="11"/>
  <c r="AA55" i="11"/>
  <c r="AE55" i="11"/>
  <c r="X56" i="11"/>
  <c r="AB56" i="11"/>
  <c r="AF57" i="11"/>
  <c r="AG57" i="11" s="1"/>
  <c r="U57" i="11"/>
  <c r="Y57" i="11"/>
  <c r="AC57" i="11"/>
  <c r="V58" i="11"/>
  <c r="Z58" i="11"/>
  <c r="AD58" i="11"/>
  <c r="W59" i="11"/>
  <c r="AA59" i="11"/>
  <c r="AE59" i="11"/>
  <c r="X60" i="11"/>
  <c r="AB60" i="11"/>
  <c r="AF61" i="11"/>
  <c r="AG61" i="11" s="1"/>
  <c r="U61" i="11"/>
  <c r="Y61" i="11"/>
  <c r="AC61" i="11"/>
  <c r="V62" i="11"/>
  <c r="Z62" i="11"/>
  <c r="AD62" i="11"/>
  <c r="W63" i="11"/>
  <c r="AA63" i="11"/>
  <c r="AE63" i="11"/>
  <c r="X64" i="11"/>
  <c r="AB64" i="11"/>
  <c r="AF65" i="11"/>
  <c r="AG65" i="11" s="1"/>
  <c r="U65" i="11"/>
  <c r="Y65" i="11"/>
  <c r="AC65" i="11"/>
  <c r="V66" i="11"/>
  <c r="Z66" i="11"/>
  <c r="AD66" i="11"/>
  <c r="W67" i="11"/>
  <c r="AA67" i="11"/>
  <c r="AE67" i="11"/>
  <c r="X68" i="11"/>
  <c r="AB68" i="11"/>
  <c r="AF69" i="11"/>
  <c r="AG69" i="11" s="1"/>
  <c r="U69" i="11"/>
  <c r="Y69" i="11"/>
  <c r="AC69" i="11"/>
  <c r="V70" i="11"/>
  <c r="Z70" i="11"/>
  <c r="AD70" i="11"/>
  <c r="W71" i="11"/>
  <c r="AA71" i="11"/>
  <c r="AE71" i="11"/>
  <c r="X72" i="11"/>
  <c r="AB72" i="11"/>
  <c r="AF73" i="11"/>
  <c r="AG73" i="11" s="1"/>
  <c r="U73" i="11"/>
  <c r="Y73" i="11"/>
  <c r="AC73" i="11"/>
  <c r="V74" i="11"/>
  <c r="Z74" i="11"/>
  <c r="AD74" i="11"/>
  <c r="W75" i="11"/>
  <c r="AA75" i="11"/>
  <c r="AE75" i="11"/>
  <c r="X76" i="11"/>
  <c r="AB76" i="11"/>
  <c r="AF77" i="11"/>
  <c r="AG77" i="11" s="1"/>
  <c r="U77" i="11"/>
  <c r="Y77" i="11"/>
  <c r="AC77" i="11"/>
  <c r="V78" i="11"/>
  <c r="Z78" i="11"/>
  <c r="AD78" i="11"/>
  <c r="W79" i="11"/>
  <c r="AA79" i="11"/>
  <c r="AE79" i="11"/>
  <c r="X80" i="11"/>
  <c r="AB80" i="11"/>
  <c r="AF81" i="11"/>
  <c r="AG81" i="11" s="1"/>
  <c r="U81" i="11"/>
  <c r="Y81" i="11"/>
  <c r="AC81" i="11"/>
  <c r="V82" i="11"/>
  <c r="Z82" i="11"/>
  <c r="AD82" i="11"/>
  <c r="W83" i="11"/>
  <c r="AA83" i="11"/>
  <c r="AE83" i="11"/>
  <c r="X84" i="11"/>
  <c r="AB84" i="11"/>
  <c r="AF85" i="11"/>
  <c r="AG85" i="11" s="1"/>
  <c r="U85" i="11"/>
  <c r="Y85" i="11"/>
  <c r="AC85" i="11"/>
  <c r="V86" i="11"/>
  <c r="Z86" i="11"/>
  <c r="AD86" i="11"/>
  <c r="W87" i="11"/>
  <c r="AA87" i="11"/>
  <c r="AE87" i="11"/>
  <c r="X88" i="11"/>
  <c r="AB88" i="11"/>
  <c r="AF89" i="11"/>
  <c r="AG89" i="11" s="1"/>
  <c r="U89" i="11"/>
  <c r="Y89" i="11"/>
  <c r="AC89" i="11"/>
  <c r="V90" i="11"/>
  <c r="Z90" i="11"/>
  <c r="AD90" i="11"/>
  <c r="W91" i="11"/>
  <c r="AA91" i="11"/>
  <c r="AE91" i="11"/>
  <c r="X92" i="11"/>
  <c r="AB92" i="11"/>
  <c r="AF93" i="11"/>
  <c r="AG93" i="11" s="1"/>
  <c r="U93" i="11"/>
  <c r="Y93" i="11"/>
  <c r="AC93" i="11"/>
  <c r="V94" i="11"/>
  <c r="Z94" i="11"/>
  <c r="AD94" i="11"/>
  <c r="W95" i="11"/>
  <c r="AA95" i="11"/>
  <c r="AE95" i="11"/>
  <c r="X96" i="11"/>
  <c r="AB96" i="11"/>
  <c r="AF97" i="11"/>
  <c r="AG97" i="11" s="1"/>
  <c r="U97" i="11"/>
  <c r="Y97" i="11"/>
  <c r="AC97" i="11"/>
  <c r="V98" i="11"/>
  <c r="Z98" i="11"/>
  <c r="AD98" i="11"/>
  <c r="W99" i="11"/>
  <c r="AA99" i="11"/>
  <c r="AE99" i="11"/>
  <c r="X100" i="11"/>
  <c r="AB100" i="11"/>
  <c r="AF101" i="11"/>
  <c r="AG101" i="11" s="1"/>
  <c r="U101" i="11"/>
  <c r="Y101" i="11"/>
  <c r="AC101" i="11"/>
  <c r="V102" i="11"/>
  <c r="Z102" i="11"/>
  <c r="AD102" i="11"/>
  <c r="W103" i="11"/>
  <c r="AA103" i="11"/>
  <c r="AE103" i="11"/>
  <c r="X104" i="11"/>
  <c r="AB104" i="11"/>
  <c r="AF105" i="11"/>
  <c r="AG105" i="11" s="1"/>
  <c r="U105" i="11"/>
  <c r="Y105" i="11"/>
  <c r="AC105" i="11"/>
  <c r="V106" i="11"/>
  <c r="Z106" i="11"/>
  <c r="AD106" i="11"/>
  <c r="W107" i="11"/>
  <c r="AA107" i="11"/>
  <c r="AE107" i="11"/>
  <c r="X108" i="11"/>
  <c r="AB108" i="11"/>
  <c r="V109" i="11"/>
  <c r="Z109" i="11"/>
  <c r="Y83" i="11"/>
  <c r="AC83" i="11"/>
  <c r="V84" i="11"/>
  <c r="Z84" i="11"/>
  <c r="AD84" i="11"/>
  <c r="W85" i="11"/>
  <c r="AA85" i="11"/>
  <c r="AE85" i="11"/>
  <c r="X86" i="11"/>
  <c r="AB86" i="11"/>
  <c r="AF87" i="11"/>
  <c r="AG87" i="11" s="1"/>
  <c r="U87" i="11"/>
  <c r="Y87" i="11"/>
  <c r="AC87" i="11"/>
  <c r="V88" i="11"/>
  <c r="Z88" i="11"/>
  <c r="AD88" i="11"/>
  <c r="W89" i="11"/>
  <c r="AA89" i="11"/>
  <c r="AE89" i="11"/>
  <c r="X90" i="11"/>
  <c r="AB90" i="11"/>
  <c r="AF91" i="11"/>
  <c r="AG91" i="11" s="1"/>
  <c r="U91" i="11"/>
  <c r="Y91" i="11"/>
  <c r="AC91" i="11"/>
  <c r="V92" i="11"/>
  <c r="Z92" i="11"/>
  <c r="AD92" i="11"/>
  <c r="W93" i="11"/>
  <c r="AA93" i="11"/>
  <c r="AE93" i="11"/>
  <c r="X94" i="11"/>
  <c r="AB94" i="11"/>
  <c r="AF95" i="11"/>
  <c r="AG95" i="11" s="1"/>
  <c r="U95" i="11"/>
  <c r="Y95" i="11"/>
  <c r="AC95" i="11"/>
  <c r="V96" i="11"/>
  <c r="Z96" i="11"/>
  <c r="AD96" i="11"/>
  <c r="W97" i="11"/>
  <c r="AA97" i="11"/>
  <c r="AE97" i="11"/>
  <c r="X98" i="11"/>
  <c r="AB98" i="11"/>
  <c r="AF99" i="11"/>
  <c r="AG99" i="11" s="1"/>
  <c r="U99" i="11"/>
  <c r="Y99" i="11"/>
  <c r="AC99" i="11"/>
  <c r="V100" i="11"/>
  <c r="Z100" i="11"/>
  <c r="AD100" i="11"/>
  <c r="W101" i="11"/>
  <c r="AA101" i="11"/>
  <c r="AE101" i="11"/>
  <c r="X102" i="11"/>
  <c r="AB102" i="11"/>
  <c r="AF103" i="11"/>
  <c r="AG103" i="11" s="1"/>
  <c r="U103" i="11"/>
  <c r="Y103" i="11"/>
  <c r="AC103" i="11"/>
  <c r="V104" i="11"/>
  <c r="Z104" i="11"/>
  <c r="AD104" i="11"/>
  <c r="W105" i="11"/>
  <c r="AA105" i="11"/>
  <c r="AE105" i="11"/>
  <c r="X106" i="11"/>
  <c r="AB106" i="11"/>
  <c r="AF107" i="11"/>
  <c r="AG107" i="11" s="1"/>
  <c r="U107" i="11"/>
  <c r="Y107" i="11"/>
  <c r="AC107" i="11"/>
  <c r="V108" i="11"/>
  <c r="Z108" i="11"/>
  <c r="AD108" i="11"/>
  <c r="X109" i="11"/>
  <c r="AF6" i="11"/>
  <c r="AG6" i="11" s="1"/>
  <c r="AH6" i="11" s="1"/>
  <c r="AI6" i="11" s="1"/>
  <c r="Y6" i="11"/>
  <c r="AC6" i="11"/>
  <c r="V7" i="11"/>
  <c r="Z7" i="11"/>
  <c r="AD7" i="11"/>
  <c r="W8" i="11"/>
  <c r="AA8" i="11"/>
  <c r="AE8" i="11"/>
  <c r="X9" i="11"/>
  <c r="AB9" i="11"/>
  <c r="AF10" i="11"/>
  <c r="U10" i="11"/>
  <c r="Y10" i="11"/>
  <c r="AC10" i="11"/>
  <c r="V11" i="11"/>
  <c r="Z11" i="11"/>
  <c r="AD11" i="11"/>
  <c r="W12" i="11"/>
  <c r="AA12" i="11"/>
  <c r="AE12" i="11"/>
  <c r="X13" i="11"/>
  <c r="AB13" i="11"/>
  <c r="AF14" i="11"/>
  <c r="AG14" i="11" s="1"/>
  <c r="U14" i="11"/>
  <c r="Y14" i="11"/>
  <c r="AC14" i="11"/>
  <c r="V15" i="11"/>
  <c r="Z15" i="11"/>
  <c r="AD15" i="11"/>
  <c r="W16" i="11"/>
  <c r="AA16" i="11"/>
  <c r="AE16" i="11"/>
  <c r="X17" i="11"/>
  <c r="AB17" i="11"/>
  <c r="AF18" i="11"/>
  <c r="AG18" i="11" s="1"/>
  <c r="U18" i="11"/>
  <c r="Y18" i="11"/>
  <c r="AC18" i="11"/>
  <c r="V19" i="11"/>
  <c r="Z19" i="11"/>
  <c r="AD19" i="11"/>
  <c r="W20" i="11"/>
  <c r="AA20" i="11"/>
  <c r="AE20" i="11"/>
  <c r="X21" i="11"/>
  <c r="AB21" i="11"/>
  <c r="AF22" i="11"/>
  <c r="AG22" i="11" s="1"/>
  <c r="U22" i="11"/>
  <c r="Y22" i="11"/>
  <c r="AC22" i="11"/>
  <c r="V23" i="11"/>
  <c r="Z23" i="11"/>
  <c r="AD23" i="11"/>
  <c r="W24" i="11"/>
  <c r="AA24" i="11"/>
  <c r="AE24" i="11"/>
  <c r="X25" i="11"/>
  <c r="AB25" i="11"/>
  <c r="AF26" i="11"/>
  <c r="AG26" i="11" s="1"/>
  <c r="U26" i="11"/>
  <c r="Y26" i="11"/>
  <c r="AC26" i="11"/>
  <c r="V27" i="11"/>
  <c r="Z27" i="11"/>
  <c r="AD27" i="11"/>
  <c r="W28" i="11"/>
  <c r="AA28" i="11"/>
  <c r="AE28" i="11"/>
  <c r="X29" i="11"/>
  <c r="AB29" i="11"/>
  <c r="AF30" i="11"/>
  <c r="AG30" i="11" s="1"/>
  <c r="U30" i="11"/>
  <c r="Y30" i="11"/>
  <c r="AC30" i="11"/>
  <c r="V31" i="11"/>
  <c r="Z31" i="11"/>
  <c r="AD31" i="11"/>
  <c r="W32" i="11"/>
  <c r="AA32" i="11"/>
  <c r="AE32" i="11"/>
  <c r="X33" i="11"/>
  <c r="AB33" i="11"/>
  <c r="AF34" i="11"/>
  <c r="AG34" i="11" s="1"/>
  <c r="U34" i="11"/>
  <c r="Y34" i="11"/>
  <c r="AC34" i="11"/>
  <c r="V35" i="11"/>
  <c r="Z35" i="11"/>
  <c r="AD35" i="11"/>
  <c r="W36" i="11"/>
  <c r="AA36" i="11"/>
  <c r="AE36" i="11"/>
  <c r="X37" i="11"/>
  <c r="AB37" i="11"/>
  <c r="AF38" i="11"/>
  <c r="AG38" i="11" s="1"/>
  <c r="U38" i="11"/>
  <c r="Y38" i="11"/>
  <c r="AC38" i="11"/>
  <c r="V39" i="11"/>
  <c r="Z39" i="11"/>
  <c r="AD39" i="11"/>
  <c r="W40" i="11"/>
  <c r="AA40" i="11"/>
  <c r="AE40" i="11"/>
  <c r="X41" i="11"/>
  <c r="AB41" i="11"/>
  <c r="AF42" i="11"/>
  <c r="AG42" i="11" s="1"/>
  <c r="U42" i="11"/>
  <c r="Y42" i="11"/>
  <c r="AC42" i="11"/>
  <c r="V43" i="11"/>
  <c r="Z43" i="11"/>
  <c r="AD43" i="11"/>
  <c r="W44" i="11"/>
  <c r="AA44" i="11"/>
  <c r="AE44" i="11"/>
  <c r="X45" i="11"/>
  <c r="AB45" i="11"/>
  <c r="AF46" i="11"/>
  <c r="AG46" i="11" s="1"/>
  <c r="U46" i="11"/>
  <c r="Y46" i="11"/>
  <c r="AC46" i="11"/>
  <c r="V47" i="11"/>
  <c r="Z47" i="11"/>
  <c r="AD47" i="11"/>
  <c r="W48" i="11"/>
  <c r="AA48" i="11"/>
  <c r="AE48" i="11"/>
  <c r="X49" i="11"/>
  <c r="AB49" i="11"/>
  <c r="AF50" i="11"/>
  <c r="U50" i="11"/>
  <c r="Y50" i="11"/>
  <c r="AC50" i="11"/>
  <c r="V51" i="11"/>
  <c r="Z51" i="11"/>
  <c r="AD51" i="11"/>
  <c r="W52" i="11"/>
  <c r="AA52" i="11"/>
  <c r="AE52" i="11"/>
  <c r="X53" i="11"/>
  <c r="AB53" i="11"/>
  <c r="AF54" i="11"/>
  <c r="AG54" i="11" s="1"/>
  <c r="U54" i="11"/>
  <c r="Y54" i="11"/>
  <c r="AC54" i="11"/>
  <c r="V55" i="11"/>
  <c r="Z55" i="11"/>
  <c r="AD55" i="11"/>
  <c r="W56" i="11"/>
  <c r="AA56" i="11"/>
  <c r="AE56" i="11"/>
  <c r="X57" i="11"/>
  <c r="AB57" i="11"/>
  <c r="AF58" i="11"/>
  <c r="AG58" i="11" s="1"/>
  <c r="U58" i="11"/>
  <c r="Y58" i="11"/>
  <c r="AC58" i="11"/>
  <c r="V59" i="11"/>
  <c r="Z59" i="11"/>
  <c r="AD59" i="11"/>
  <c r="W60" i="11"/>
  <c r="AA60" i="11"/>
  <c r="AE60" i="11"/>
  <c r="X61" i="11"/>
  <c r="AB61" i="11"/>
  <c r="AF62" i="11"/>
  <c r="AG62" i="11" s="1"/>
  <c r="U62" i="11"/>
  <c r="Y62" i="11"/>
  <c r="AC62" i="11"/>
  <c r="V63" i="11"/>
  <c r="Z63" i="11"/>
  <c r="AD63" i="11"/>
  <c r="W64" i="11"/>
  <c r="AA64" i="11"/>
  <c r="AE64" i="11"/>
  <c r="X65" i="11"/>
  <c r="AB65" i="11"/>
  <c r="AF66" i="11"/>
  <c r="AG66" i="11" s="1"/>
  <c r="U66" i="11"/>
  <c r="Y66" i="11"/>
  <c r="AC66" i="11"/>
  <c r="V67" i="11"/>
  <c r="Z67" i="11"/>
  <c r="AD67" i="11"/>
  <c r="W68" i="11"/>
  <c r="AA68" i="11"/>
  <c r="AE68" i="11"/>
  <c r="X69" i="11"/>
  <c r="AB69" i="11"/>
  <c r="AF70" i="11"/>
  <c r="AG70" i="11" s="1"/>
  <c r="U70" i="11"/>
  <c r="Y70" i="11"/>
  <c r="AC70" i="11"/>
  <c r="V71" i="11"/>
  <c r="Z71" i="11"/>
  <c r="AD71" i="11"/>
  <c r="W72" i="11"/>
  <c r="AA72" i="11"/>
  <c r="AE72" i="11"/>
  <c r="X73" i="11"/>
  <c r="AB73" i="11"/>
  <c r="AF74" i="11"/>
  <c r="AG74" i="11" s="1"/>
  <c r="U74" i="11"/>
  <c r="Y74" i="11"/>
  <c r="AC74" i="11"/>
  <c r="V75" i="11"/>
  <c r="Z75" i="11"/>
  <c r="AD75" i="11"/>
  <c r="W76" i="11"/>
  <c r="AA76" i="11"/>
  <c r="AE76" i="11"/>
  <c r="X77" i="11"/>
  <c r="AB77" i="11"/>
  <c r="AF78" i="11"/>
  <c r="U78" i="11"/>
  <c r="Y78" i="11"/>
  <c r="AC78" i="11"/>
  <c r="V79" i="11"/>
  <c r="Z79" i="11"/>
  <c r="AD79" i="11"/>
  <c r="W80" i="11"/>
  <c r="AA80" i="11"/>
  <c r="AE80" i="11"/>
  <c r="X81" i="11"/>
  <c r="AB81" i="11"/>
  <c r="AF82" i="11"/>
  <c r="AG82" i="11" s="1"/>
  <c r="U82" i="11"/>
  <c r="Y82" i="11"/>
  <c r="AC82" i="11"/>
  <c r="V83" i="11"/>
  <c r="Z83" i="11"/>
  <c r="AD83" i="11"/>
  <c r="W84" i="11"/>
  <c r="AA84" i="11"/>
  <c r="AE84" i="11"/>
  <c r="X85" i="11"/>
  <c r="AB85" i="11"/>
  <c r="AF86" i="11"/>
  <c r="AG86" i="11" s="1"/>
  <c r="U86" i="11"/>
  <c r="Y86" i="11"/>
  <c r="AC86" i="11"/>
  <c r="V87" i="11"/>
  <c r="Z87" i="11"/>
  <c r="AD87" i="11"/>
  <c r="W88" i="11"/>
  <c r="AA88" i="11"/>
  <c r="AE88" i="11"/>
  <c r="X89" i="11"/>
  <c r="AB89" i="11"/>
  <c r="AF90" i="11"/>
  <c r="U90" i="11"/>
  <c r="Y90" i="11"/>
  <c r="AC90" i="11"/>
  <c r="V91" i="11"/>
  <c r="Z91" i="11"/>
  <c r="AD91" i="11"/>
  <c r="W92" i="11"/>
  <c r="AA92" i="11"/>
  <c r="AE92" i="11"/>
  <c r="X93" i="11"/>
  <c r="AB93" i="11"/>
  <c r="AF94" i="11"/>
  <c r="AG94" i="11" s="1"/>
  <c r="U94" i="11"/>
  <c r="Y94" i="11"/>
  <c r="AC94" i="11"/>
  <c r="V95" i="11"/>
  <c r="Z95" i="11"/>
  <c r="AD95" i="11"/>
  <c r="W96" i="11"/>
  <c r="AA96" i="11"/>
  <c r="AE96" i="11"/>
  <c r="X97" i="11"/>
  <c r="AB97" i="11"/>
  <c r="AF98" i="11"/>
  <c r="AG98" i="11" s="1"/>
  <c r="U98" i="11"/>
  <c r="Y98" i="11"/>
  <c r="AC98" i="11"/>
  <c r="V99" i="11"/>
  <c r="Z99" i="11"/>
  <c r="AD99" i="11"/>
  <c r="W100" i="11"/>
  <c r="AA100" i="11"/>
  <c r="AE100" i="11"/>
  <c r="X101" i="11"/>
  <c r="AB101" i="11"/>
  <c r="AF102" i="11"/>
  <c r="AG102" i="11" s="1"/>
  <c r="U102" i="11"/>
  <c r="Y102" i="11"/>
  <c r="AC102" i="11"/>
  <c r="V103" i="11"/>
  <c r="Z103" i="11"/>
  <c r="AD103" i="11"/>
  <c r="W104" i="11"/>
  <c r="AA104" i="11"/>
  <c r="AE104" i="11"/>
  <c r="X105" i="11"/>
  <c r="AB105" i="11"/>
  <c r="AF106" i="11"/>
  <c r="AG106" i="11" s="1"/>
  <c r="U106" i="11"/>
  <c r="Y106" i="11"/>
  <c r="AC106" i="11"/>
  <c r="V107" i="11"/>
  <c r="Z107" i="11"/>
  <c r="AD107" i="11"/>
  <c r="W108" i="11"/>
  <c r="AA108" i="11"/>
  <c r="AF109" i="11"/>
  <c r="AG109" i="11" s="1"/>
  <c r="U109" i="11"/>
  <c r="Y109" i="11"/>
  <c r="AA66" i="11"/>
  <c r="AE66" i="11"/>
  <c r="X67" i="11"/>
  <c r="AB67" i="11"/>
  <c r="AF68" i="11"/>
  <c r="AG68" i="11" s="1"/>
  <c r="U68" i="11"/>
  <c r="Y68" i="11"/>
  <c r="AC68" i="11"/>
  <c r="V69" i="11"/>
  <c r="Z69" i="11"/>
  <c r="AD69" i="11"/>
  <c r="W70" i="11"/>
  <c r="AA70" i="11"/>
  <c r="AE70" i="11"/>
  <c r="X71" i="11"/>
  <c r="AB71" i="11"/>
  <c r="AF72" i="11"/>
  <c r="AG72" i="11" s="1"/>
  <c r="U72" i="11"/>
  <c r="Y72" i="11"/>
  <c r="AC72" i="11"/>
  <c r="V73" i="11"/>
  <c r="Z73" i="11"/>
  <c r="AD73" i="11"/>
  <c r="W74" i="11"/>
  <c r="AA74" i="11"/>
  <c r="AE74" i="11"/>
  <c r="X75" i="11"/>
  <c r="AB75" i="11"/>
  <c r="AF76" i="11"/>
  <c r="AG76" i="11" s="1"/>
  <c r="U76" i="11"/>
  <c r="Y76" i="11"/>
  <c r="AC76" i="11"/>
  <c r="V77" i="11"/>
  <c r="Z77" i="11"/>
  <c r="AD77" i="11"/>
  <c r="W78" i="11"/>
  <c r="AA78" i="11"/>
  <c r="AE78" i="11"/>
  <c r="X79" i="11"/>
  <c r="AB79" i="11"/>
  <c r="U80" i="11"/>
  <c r="Y80" i="11"/>
  <c r="AC80" i="11"/>
  <c r="V81" i="11"/>
  <c r="Z81" i="11"/>
  <c r="AD81" i="11"/>
  <c r="W82" i="11"/>
  <c r="AA82" i="11"/>
  <c r="AE82" i="11"/>
  <c r="X83" i="11"/>
  <c r="AB83" i="11"/>
  <c r="AF84" i="11"/>
  <c r="AG84" i="11" s="1"/>
  <c r="U84" i="11"/>
  <c r="Y84" i="11"/>
  <c r="AC84" i="11"/>
  <c r="V85" i="11"/>
  <c r="Z85" i="11"/>
  <c r="AD85" i="11"/>
  <c r="W86" i="11"/>
  <c r="AA86" i="11"/>
  <c r="AE86" i="11"/>
  <c r="X87" i="11"/>
  <c r="AB87" i="11"/>
  <c r="U88" i="11"/>
  <c r="Y88" i="11"/>
  <c r="AC88" i="11"/>
  <c r="V89" i="11"/>
  <c r="Z89" i="11"/>
  <c r="AD89" i="11"/>
  <c r="W90" i="11"/>
  <c r="AA90" i="11"/>
  <c r="AE90" i="11"/>
  <c r="X91" i="11"/>
  <c r="AB91" i="11"/>
  <c r="AF92" i="11"/>
  <c r="AG92" i="11" s="1"/>
  <c r="U92" i="11"/>
  <c r="Y92" i="11"/>
  <c r="AC92" i="11"/>
  <c r="V93" i="11"/>
  <c r="Z93" i="11"/>
  <c r="AD93" i="11"/>
  <c r="W94" i="11"/>
  <c r="AA94" i="11"/>
  <c r="AE94" i="11"/>
  <c r="X95" i="11"/>
  <c r="AB95" i="11"/>
  <c r="U96" i="11"/>
  <c r="Y96" i="11"/>
  <c r="AC96" i="11"/>
  <c r="V97" i="11"/>
  <c r="Z97" i="11"/>
  <c r="AD97" i="11"/>
  <c r="W98" i="11"/>
  <c r="AA98" i="11"/>
  <c r="AE98" i="11"/>
  <c r="X99" i="11"/>
  <c r="AB99" i="11"/>
  <c r="AF100" i="11"/>
  <c r="AG100" i="11" s="1"/>
  <c r="U100" i="11"/>
  <c r="Y100" i="11"/>
  <c r="AC100" i="11"/>
  <c r="V101" i="11"/>
  <c r="Z101" i="11"/>
  <c r="AD101" i="11"/>
  <c r="W102" i="11"/>
  <c r="AA102" i="11"/>
  <c r="AE102" i="11"/>
  <c r="X103" i="11"/>
  <c r="AB103" i="11"/>
  <c r="U104" i="11"/>
  <c r="Y104" i="11"/>
  <c r="AC104" i="11"/>
  <c r="V105" i="11"/>
  <c r="Z105" i="11"/>
  <c r="AD105" i="11"/>
  <c r="W106" i="11"/>
  <c r="AA106" i="11"/>
  <c r="AE106" i="11"/>
  <c r="X107" i="11"/>
  <c r="AB107" i="11"/>
  <c r="U108" i="11"/>
  <c r="Y108" i="11"/>
  <c r="AC108" i="11"/>
  <c r="W109" i="11"/>
  <c r="AA109" i="11"/>
  <c r="AF108" i="11"/>
  <c r="AG108" i="11" s="1"/>
  <c r="AF80" i="11"/>
  <c r="AG80" i="11" s="1"/>
  <c r="AG40" i="11"/>
  <c r="AG96" i="11"/>
  <c r="AG88" i="11"/>
  <c r="AG104" i="11"/>
  <c r="J7" i="7"/>
  <c r="J8" i="7"/>
  <c r="J9" i="7"/>
  <c r="K9" i="7" s="1"/>
  <c r="J10" i="7"/>
  <c r="K10" i="7" s="1"/>
  <c r="J11" i="7"/>
  <c r="J12" i="7"/>
  <c r="J13" i="7"/>
  <c r="J14" i="7"/>
  <c r="K14" i="7" s="1"/>
  <c r="J15" i="7"/>
  <c r="K15" i="7" s="1"/>
  <c r="J16" i="7"/>
  <c r="J17" i="7"/>
  <c r="K17" i="7" s="1"/>
  <c r="J18" i="7"/>
  <c r="K18" i="7" s="1"/>
  <c r="J19" i="7"/>
  <c r="K19" i="7" s="1"/>
  <c r="L19" i="7" s="1"/>
  <c r="J20" i="7"/>
  <c r="K20" i="7" s="1"/>
  <c r="J21" i="7"/>
  <c r="K21" i="7" s="1"/>
  <c r="J22" i="7"/>
  <c r="K22" i="7" s="1"/>
  <c r="L22" i="7" s="1"/>
  <c r="J23" i="7"/>
  <c r="K23" i="7" s="1"/>
  <c r="J24" i="7"/>
  <c r="J25" i="7"/>
  <c r="K25" i="7" s="1"/>
  <c r="J26" i="7"/>
  <c r="K26" i="7" s="1"/>
  <c r="J27" i="7"/>
  <c r="K27" i="7" s="1"/>
  <c r="J28" i="7"/>
  <c r="J29" i="7"/>
  <c r="K29" i="7" s="1"/>
  <c r="J30" i="7"/>
  <c r="J31" i="7"/>
  <c r="K31" i="7" s="1"/>
  <c r="J32" i="7"/>
  <c r="J33" i="7"/>
  <c r="K33" i="7" s="1"/>
  <c r="J34" i="7"/>
  <c r="K34" i="7" s="1"/>
  <c r="J35" i="7"/>
  <c r="K35" i="7" s="1"/>
  <c r="J36" i="7"/>
  <c r="K36" i="7" s="1"/>
  <c r="L36" i="7" s="1"/>
  <c r="J37" i="7"/>
  <c r="K37" i="7" s="1"/>
  <c r="J38" i="7"/>
  <c r="K38" i="7" s="1"/>
  <c r="L38" i="7" s="1"/>
  <c r="J39" i="7"/>
  <c r="J40" i="7"/>
  <c r="J41" i="7"/>
  <c r="K41" i="7" s="1"/>
  <c r="J42" i="7"/>
  <c r="K42" i="7" s="1"/>
  <c r="J43" i="7"/>
  <c r="K43" i="7" s="1"/>
  <c r="J44" i="7"/>
  <c r="J45" i="7"/>
  <c r="K45" i="7" s="1"/>
  <c r="J46" i="7"/>
  <c r="K46" i="7" s="1"/>
  <c r="L46" i="7" s="1"/>
  <c r="J47" i="7"/>
  <c r="K47" i="7" s="1"/>
  <c r="J48" i="7"/>
  <c r="K48" i="7" s="1"/>
  <c r="L48" i="7" s="1"/>
  <c r="J49" i="7"/>
  <c r="K49" i="7" s="1"/>
  <c r="J50" i="7"/>
  <c r="K50" i="7" s="1"/>
  <c r="J51" i="7"/>
  <c r="J52" i="7"/>
  <c r="K52" i="7" s="1"/>
  <c r="L52" i="7" s="1"/>
  <c r="J53" i="7"/>
  <c r="K53" i="7" s="1"/>
  <c r="J54" i="7"/>
  <c r="J55" i="7"/>
  <c r="K55" i="7" s="1"/>
  <c r="J56" i="7"/>
  <c r="K56" i="7" s="1"/>
  <c r="J57" i="7"/>
  <c r="J58" i="7"/>
  <c r="K58" i="7" s="1"/>
  <c r="J59" i="7"/>
  <c r="K59" i="7" s="1"/>
  <c r="J60" i="7"/>
  <c r="K60" i="7" s="1"/>
  <c r="J61" i="7"/>
  <c r="K61" i="7" s="1"/>
  <c r="J62" i="7"/>
  <c r="J63" i="7"/>
  <c r="K63" i="7" s="1"/>
  <c r="J64" i="7"/>
  <c r="J65" i="7"/>
  <c r="K65" i="7" s="1"/>
  <c r="J66" i="7"/>
  <c r="K66" i="7" s="1"/>
  <c r="J67" i="7"/>
  <c r="K67" i="7" s="1"/>
  <c r="L67" i="7" s="1"/>
  <c r="J68" i="7"/>
  <c r="J69" i="7"/>
  <c r="J70" i="7"/>
  <c r="J71" i="7"/>
  <c r="K71" i="7" s="1"/>
  <c r="L71" i="7" s="1"/>
  <c r="J72" i="7"/>
  <c r="J73" i="7"/>
  <c r="K73" i="7" s="1"/>
  <c r="L73" i="7" s="1"/>
  <c r="M73" i="7" s="1"/>
  <c r="N73" i="7" s="1"/>
  <c r="J74" i="7"/>
  <c r="K74" i="7" s="1"/>
  <c r="J75" i="7"/>
  <c r="J76" i="7"/>
  <c r="K76" i="7" s="1"/>
  <c r="L76" i="7" s="1"/>
  <c r="J77" i="7"/>
  <c r="K77" i="7" s="1"/>
  <c r="J78" i="7"/>
  <c r="K78" i="7" s="1"/>
  <c r="J79" i="7"/>
  <c r="K79" i="7" s="1"/>
  <c r="J80" i="7"/>
  <c r="K80" i="7" s="1"/>
  <c r="L80" i="7" s="1"/>
  <c r="J81" i="7"/>
  <c r="K81" i="7" s="1"/>
  <c r="J82" i="7"/>
  <c r="K82" i="7" s="1"/>
  <c r="J83" i="7"/>
  <c r="K83" i="7" s="1"/>
  <c r="J84" i="7"/>
  <c r="J85" i="7"/>
  <c r="J86" i="7"/>
  <c r="J87" i="7"/>
  <c r="K87" i="7" s="1"/>
  <c r="L87" i="7" s="1"/>
  <c r="J88" i="7"/>
  <c r="J89" i="7"/>
  <c r="K89" i="7" s="1"/>
  <c r="J90" i="7"/>
  <c r="K90" i="7" s="1"/>
  <c r="J91" i="7"/>
  <c r="J92" i="7"/>
  <c r="K92" i="7" s="1"/>
  <c r="L92" i="7" s="1"/>
  <c r="J93" i="7"/>
  <c r="K93" i="7" s="1"/>
  <c r="J94" i="7"/>
  <c r="K94" i="7" s="1"/>
  <c r="J95" i="7"/>
  <c r="J96" i="7"/>
  <c r="K96" i="7" s="1"/>
  <c r="L96" i="7" s="1"/>
  <c r="J97" i="7"/>
  <c r="K97" i="7" s="1"/>
  <c r="J98" i="7"/>
  <c r="K98" i="7" s="1"/>
  <c r="L98" i="7" s="1"/>
  <c r="J99" i="7"/>
  <c r="K99" i="7" s="1"/>
  <c r="J100" i="7"/>
  <c r="J101" i="7"/>
  <c r="K101" i="7" s="1"/>
  <c r="J102" i="7"/>
  <c r="K102" i="7" s="1"/>
  <c r="L102" i="7" s="1"/>
  <c r="M102" i="7" s="1"/>
  <c r="J103" i="7"/>
  <c r="K103" i="7" s="1"/>
  <c r="J104" i="7"/>
  <c r="J105" i="7"/>
  <c r="K105" i="7" s="1"/>
  <c r="J106" i="7"/>
  <c r="K106" i="7" s="1"/>
  <c r="J107" i="7"/>
  <c r="K107" i="7" s="1"/>
  <c r="J108" i="7"/>
  <c r="J109" i="7"/>
  <c r="K109" i="7" s="1"/>
  <c r="J6" i="7"/>
  <c r="L10" i="12" l="1"/>
  <c r="H10" i="12"/>
  <c r="F10" i="12"/>
  <c r="E38" i="12"/>
  <c r="K10" i="12"/>
  <c r="K8" i="12"/>
  <c r="O10" i="12"/>
  <c r="O8" i="12"/>
  <c r="G10" i="12"/>
  <c r="G8" i="12"/>
  <c r="M10" i="12"/>
  <c r="M8" i="12"/>
  <c r="E10" i="12"/>
  <c r="E8" i="12"/>
  <c r="E15" i="12"/>
  <c r="E16" i="12" s="1"/>
  <c r="I10" i="12"/>
  <c r="I8" i="12"/>
  <c r="J10" i="12"/>
  <c r="AQ77" i="11"/>
  <c r="AQ67" i="11"/>
  <c r="AQ35" i="11"/>
  <c r="AQ98" i="11"/>
  <c r="J6" i="8"/>
  <c r="AG9" i="11"/>
  <c r="AQ25" i="11"/>
  <c r="AQ83" i="11"/>
  <c r="AQ51" i="11"/>
  <c r="AQ19" i="11"/>
  <c r="AQ38" i="11"/>
  <c r="AQ75" i="11"/>
  <c r="AQ43" i="11"/>
  <c r="AQ11" i="11"/>
  <c r="AQ97" i="11"/>
  <c r="AQ14" i="11"/>
  <c r="AQ108" i="11"/>
  <c r="AQ79" i="11"/>
  <c r="AQ71" i="11"/>
  <c r="AQ63" i="11"/>
  <c r="AQ55" i="11"/>
  <c r="AQ47" i="11"/>
  <c r="AQ39" i="11"/>
  <c r="AQ31" i="11"/>
  <c r="AQ23" i="11"/>
  <c r="AQ15" i="11"/>
  <c r="AQ109" i="11"/>
  <c r="AQ56" i="11"/>
  <c r="AQ48" i="11"/>
  <c r="AQ95" i="11"/>
  <c r="AQ59" i="11"/>
  <c r="AQ27" i="11"/>
  <c r="AQ49" i="11"/>
  <c r="AQ70" i="11"/>
  <c r="AQ92" i="11"/>
  <c r="AQ90" i="11"/>
  <c r="AQ78" i="11"/>
  <c r="AQ66" i="11"/>
  <c r="AQ50" i="11"/>
  <c r="AQ30" i="11"/>
  <c r="AQ29" i="11"/>
  <c r="AQ107" i="11"/>
  <c r="AQ91" i="11"/>
  <c r="AG79" i="11"/>
  <c r="AH79" i="11" s="1"/>
  <c r="AG71" i="11"/>
  <c r="AG63" i="11"/>
  <c r="AG55" i="11"/>
  <c r="AH55" i="11" s="1"/>
  <c r="AG47" i="11"/>
  <c r="AH47" i="11" s="1"/>
  <c r="AG39" i="11"/>
  <c r="AG31" i="11"/>
  <c r="AG23" i="11"/>
  <c r="AH23" i="11" s="1"/>
  <c r="AG15" i="11"/>
  <c r="AH15" i="11" s="1"/>
  <c r="AG7" i="11"/>
  <c r="AG29" i="11"/>
  <c r="AG90" i="11"/>
  <c r="AH90" i="11" s="1"/>
  <c r="AQ93" i="11"/>
  <c r="AQ65" i="11"/>
  <c r="AQ37" i="11"/>
  <c r="AQ94" i="11"/>
  <c r="AQ62" i="11"/>
  <c r="AQ34" i="11"/>
  <c r="AQ52" i="11"/>
  <c r="AQ44" i="11"/>
  <c r="AQ36" i="11"/>
  <c r="AQ24" i="11"/>
  <c r="AQ16" i="11"/>
  <c r="AQ84" i="11"/>
  <c r="AQ104" i="11"/>
  <c r="AQ99" i="11"/>
  <c r="E61" i="12" s="1"/>
  <c r="AG52" i="11"/>
  <c r="AH52" i="11" s="1"/>
  <c r="AQ101" i="11"/>
  <c r="AQ81" i="11"/>
  <c r="AQ53" i="11"/>
  <c r="AQ13" i="11"/>
  <c r="AQ102" i="11"/>
  <c r="AQ82" i="11"/>
  <c r="AQ46" i="11"/>
  <c r="AQ18" i="11"/>
  <c r="AQ21" i="11"/>
  <c r="AQ9" i="11"/>
  <c r="AQ74" i="11"/>
  <c r="AQ54" i="11"/>
  <c r="AQ42" i="11"/>
  <c r="AQ22" i="11"/>
  <c r="AQ10" i="11"/>
  <c r="AQ64" i="11"/>
  <c r="AQ60" i="11"/>
  <c r="AQ40" i="11"/>
  <c r="AQ32" i="11"/>
  <c r="AQ28" i="11"/>
  <c r="AQ20" i="11"/>
  <c r="AQ12" i="11"/>
  <c r="AQ103" i="11"/>
  <c r="AQ87" i="11"/>
  <c r="AG28" i="11"/>
  <c r="AH28" i="11" s="1"/>
  <c r="AG78" i="11"/>
  <c r="AG50" i="11"/>
  <c r="AH50" i="11" s="1"/>
  <c r="AG10" i="11"/>
  <c r="AH10" i="11" s="1"/>
  <c r="AG60" i="11"/>
  <c r="AH60" i="11" s="1"/>
  <c r="AG36" i="11"/>
  <c r="AQ105" i="11"/>
  <c r="AQ89" i="11"/>
  <c r="AQ57" i="11"/>
  <c r="AQ33" i="11"/>
  <c r="AQ17" i="11"/>
  <c r="AQ106" i="11"/>
  <c r="AQ86" i="11"/>
  <c r="AQ58" i="11"/>
  <c r="AQ26" i="11"/>
  <c r="AQ76" i="11"/>
  <c r="AQ72" i="11"/>
  <c r="AQ68" i="11"/>
  <c r="AQ85" i="11"/>
  <c r="AQ73" i="11"/>
  <c r="AQ69" i="11"/>
  <c r="AQ61" i="11"/>
  <c r="AQ45" i="11"/>
  <c r="AQ41" i="11"/>
  <c r="AQ6" i="11"/>
  <c r="E59" i="12" s="1"/>
  <c r="AQ88" i="11"/>
  <c r="AQ96" i="11"/>
  <c r="AQ7" i="11"/>
  <c r="AQ8" i="11"/>
  <c r="AQ80" i="11"/>
  <c r="AQ100" i="11"/>
  <c r="F38" i="12"/>
  <c r="F15" i="12"/>
  <c r="F16" i="12" s="1"/>
  <c r="C22" i="12"/>
  <c r="C21" i="12"/>
  <c r="AH105" i="11"/>
  <c r="AH97" i="11"/>
  <c r="AH89" i="11"/>
  <c r="AH77" i="11"/>
  <c r="AH57" i="11"/>
  <c r="AH49" i="11"/>
  <c r="AH33" i="11"/>
  <c r="AH17" i="11"/>
  <c r="AH48" i="11"/>
  <c r="AH109" i="11"/>
  <c r="AH102" i="11"/>
  <c r="AH94" i="11"/>
  <c r="AH82" i="11"/>
  <c r="AH62" i="11"/>
  <c r="AH46" i="11"/>
  <c r="AH34" i="11"/>
  <c r="AH18" i="11"/>
  <c r="AH56" i="11"/>
  <c r="AH103" i="11"/>
  <c r="AH95" i="11"/>
  <c r="AH87" i="11"/>
  <c r="AH88" i="11"/>
  <c r="AH61" i="11"/>
  <c r="AH21" i="11"/>
  <c r="AH76" i="11"/>
  <c r="AJ6" i="11"/>
  <c r="AH101" i="11"/>
  <c r="AH93" i="11"/>
  <c r="AH81" i="11"/>
  <c r="AH65" i="11"/>
  <c r="AH53" i="11"/>
  <c r="AH37" i="11"/>
  <c r="AH25" i="11"/>
  <c r="AH13" i="11"/>
  <c r="AH106" i="11"/>
  <c r="AH98" i="11"/>
  <c r="AH86" i="11"/>
  <c r="AH70" i="11"/>
  <c r="AH58" i="11"/>
  <c r="AH38" i="11"/>
  <c r="AH26" i="11"/>
  <c r="AH14" i="11"/>
  <c r="AH16" i="11"/>
  <c r="AH73" i="11"/>
  <c r="AH41" i="11"/>
  <c r="AH96" i="11"/>
  <c r="AH66" i="11"/>
  <c r="AH30" i="11"/>
  <c r="AH108" i="11"/>
  <c r="AH92" i="11"/>
  <c r="AH68" i="11"/>
  <c r="AH44" i="11"/>
  <c r="AH24" i="11"/>
  <c r="AH104" i="11"/>
  <c r="AH107" i="11"/>
  <c r="AH99" i="11"/>
  <c r="AH91" i="11"/>
  <c r="AH83" i="11"/>
  <c r="AH75" i="11"/>
  <c r="AH67" i="11"/>
  <c r="AH59" i="11"/>
  <c r="AH51" i="11"/>
  <c r="AH43" i="11"/>
  <c r="AH35" i="11"/>
  <c r="AH27" i="11"/>
  <c r="AH19" i="11"/>
  <c r="AH11" i="11"/>
  <c r="AH20" i="11"/>
  <c r="AH8" i="11"/>
  <c r="AH85" i="11"/>
  <c r="AH69" i="11"/>
  <c r="AH45" i="11"/>
  <c r="AH74" i="11"/>
  <c r="AH54" i="11"/>
  <c r="AH42" i="11"/>
  <c r="AH22" i="11"/>
  <c r="AH80" i="11"/>
  <c r="AH100" i="11"/>
  <c r="AH84" i="11"/>
  <c r="AH72" i="11"/>
  <c r="AH64" i="11"/>
  <c r="AH40" i="11"/>
  <c r="AH32" i="11"/>
  <c r="AH12" i="11"/>
  <c r="J86" i="8"/>
  <c r="J70" i="8"/>
  <c r="J62" i="8"/>
  <c r="J54" i="8"/>
  <c r="J30" i="8"/>
  <c r="J14" i="8"/>
  <c r="K30" i="7"/>
  <c r="L30" i="7" s="1"/>
  <c r="J95" i="8"/>
  <c r="J91" i="8"/>
  <c r="J75" i="8"/>
  <c r="J51" i="8"/>
  <c r="J39" i="8"/>
  <c r="J11" i="8"/>
  <c r="J7" i="8"/>
  <c r="K86" i="7"/>
  <c r="L86" i="7" s="1"/>
  <c r="K6" i="7"/>
  <c r="L6" i="7" s="1"/>
  <c r="L74" i="7"/>
  <c r="L42" i="7"/>
  <c r="M38" i="7"/>
  <c r="L26" i="7"/>
  <c r="M22" i="7"/>
  <c r="L18" i="7"/>
  <c r="L10" i="7"/>
  <c r="N102" i="7"/>
  <c r="L106" i="7"/>
  <c r="L90" i="7"/>
  <c r="M87" i="7"/>
  <c r="L79" i="7"/>
  <c r="M71" i="7"/>
  <c r="L55" i="7"/>
  <c r="L23" i="7"/>
  <c r="M19" i="7"/>
  <c r="L107" i="7"/>
  <c r="L99" i="7"/>
  <c r="L83" i="7"/>
  <c r="L59" i="7"/>
  <c r="L43" i="7"/>
  <c r="L35" i="7"/>
  <c r="L27" i="7"/>
  <c r="L15" i="7"/>
  <c r="K91" i="7"/>
  <c r="M76" i="7"/>
  <c r="L56" i="7"/>
  <c r="J98" i="8"/>
  <c r="J82" i="8"/>
  <c r="J66" i="8"/>
  <c r="J50" i="8"/>
  <c r="J34" i="8"/>
  <c r="J18" i="8"/>
  <c r="L78" i="7"/>
  <c r="K95" i="7"/>
  <c r="O73" i="7"/>
  <c r="L65" i="7"/>
  <c r="M48" i="7"/>
  <c r="J79" i="8"/>
  <c r="J63" i="8"/>
  <c r="J47" i="8"/>
  <c r="J31" i="8"/>
  <c r="J15" i="8"/>
  <c r="J109" i="8"/>
  <c r="J105" i="8"/>
  <c r="J101" i="8"/>
  <c r="L97" i="7"/>
  <c r="J93" i="8"/>
  <c r="J89" i="8"/>
  <c r="J85" i="8"/>
  <c r="L81" i="7"/>
  <c r="J77" i="8"/>
  <c r="J73" i="8"/>
  <c r="J69" i="8"/>
  <c r="J65" i="8"/>
  <c r="J61" i="8"/>
  <c r="J57" i="8"/>
  <c r="J53" i="8"/>
  <c r="J49" i="8"/>
  <c r="L45" i="7"/>
  <c r="L41" i="7"/>
  <c r="J37" i="8"/>
  <c r="L33" i="7"/>
  <c r="L29" i="7"/>
  <c r="J25" i="8"/>
  <c r="J21" i="8"/>
  <c r="J17" i="8"/>
  <c r="J13" i="8"/>
  <c r="J9" i="8"/>
  <c r="L101" i="7"/>
  <c r="M92" i="7"/>
  <c r="K75" i="7"/>
  <c r="K70" i="7"/>
  <c r="M67" i="7"/>
  <c r="K62" i="7"/>
  <c r="K54" i="7"/>
  <c r="L34" i="7"/>
  <c r="L25" i="7"/>
  <c r="L9" i="7"/>
  <c r="K7" i="7"/>
  <c r="J102" i="8"/>
  <c r="J94" i="8"/>
  <c r="J78" i="8"/>
  <c r="J46" i="8"/>
  <c r="J38" i="8"/>
  <c r="J22" i="8"/>
  <c r="L103" i="7"/>
  <c r="L63" i="7"/>
  <c r="L47" i="7"/>
  <c r="L31" i="7"/>
  <c r="L58" i="7"/>
  <c r="K51" i="7"/>
  <c r="L49" i="7"/>
  <c r="K39" i="7"/>
  <c r="L14" i="7"/>
  <c r="J106" i="8"/>
  <c r="J90" i="8"/>
  <c r="J74" i="8"/>
  <c r="J58" i="8"/>
  <c r="J42" i="8"/>
  <c r="J26" i="8"/>
  <c r="J10" i="8"/>
  <c r="L94" i="7"/>
  <c r="L82" i="7"/>
  <c r="L66" i="7"/>
  <c r="L50" i="7"/>
  <c r="L105" i="7"/>
  <c r="L93" i="7"/>
  <c r="M80" i="7"/>
  <c r="L60" i="7"/>
  <c r="M52" i="7"/>
  <c r="M36" i="7"/>
  <c r="J103" i="8"/>
  <c r="J87" i="8"/>
  <c r="J71" i="8"/>
  <c r="J55" i="8"/>
  <c r="J23" i="8"/>
  <c r="J108" i="8"/>
  <c r="J104" i="8"/>
  <c r="J100" i="8"/>
  <c r="J96" i="8"/>
  <c r="J92" i="8"/>
  <c r="J88" i="8"/>
  <c r="J84" i="8"/>
  <c r="J80" i="8"/>
  <c r="J76" i="8"/>
  <c r="J72" i="8"/>
  <c r="J68" i="8"/>
  <c r="J64" i="8"/>
  <c r="J60" i="8"/>
  <c r="J56" i="8"/>
  <c r="J52" i="8"/>
  <c r="J48" i="8"/>
  <c r="J44" i="8"/>
  <c r="J40" i="8"/>
  <c r="J36" i="8"/>
  <c r="J32" i="8"/>
  <c r="J28" i="8"/>
  <c r="J24" i="8"/>
  <c r="J20" i="8"/>
  <c r="J16" i="8"/>
  <c r="J12" i="8"/>
  <c r="J8" i="8"/>
  <c r="L109" i="7"/>
  <c r="M98" i="7"/>
  <c r="M96" i="7"/>
  <c r="L89" i="7"/>
  <c r="L77" i="7"/>
  <c r="L61" i="7"/>
  <c r="L53" i="7"/>
  <c r="M46" i="7"/>
  <c r="L37" i="7"/>
  <c r="L21" i="7"/>
  <c r="L20" i="7"/>
  <c r="L17" i="7"/>
  <c r="K11" i="7"/>
  <c r="J107" i="8"/>
  <c r="J99" i="8"/>
  <c r="J83" i="8"/>
  <c r="J67" i="8"/>
  <c r="J59" i="8"/>
  <c r="J43" i="8"/>
  <c r="J35" i="8"/>
  <c r="J27" i="8"/>
  <c r="J19" i="8"/>
  <c r="K108" i="7"/>
  <c r="K88" i="7"/>
  <c r="K85" i="7"/>
  <c r="K72" i="7"/>
  <c r="K69" i="7"/>
  <c r="K64" i="7"/>
  <c r="K57" i="7"/>
  <c r="K44" i="7"/>
  <c r="K40" i="7"/>
  <c r="K28" i="7"/>
  <c r="K16" i="7"/>
  <c r="K13" i="7"/>
  <c r="K12" i="7"/>
  <c r="K8" i="7"/>
  <c r="J97" i="8"/>
  <c r="J81" i="8"/>
  <c r="J45" i="8"/>
  <c r="J41" i="8"/>
  <c r="J33" i="8"/>
  <c r="J29" i="8"/>
  <c r="K104" i="7"/>
  <c r="K100" i="7"/>
  <c r="K84" i="7"/>
  <c r="K68" i="7"/>
  <c r="K32" i="7"/>
  <c r="K24" i="7"/>
  <c r="E14" i="12" l="1"/>
  <c r="E17" i="12"/>
  <c r="E40" i="12"/>
  <c r="E39" i="12"/>
  <c r="F40" i="12"/>
  <c r="F39" i="12"/>
  <c r="E21" i="12"/>
  <c r="E23" i="12" s="1"/>
  <c r="AR70" i="11"/>
  <c r="AR52" i="11"/>
  <c r="AH9" i="11"/>
  <c r="AR104" i="11"/>
  <c r="AR96" i="11"/>
  <c r="AR42" i="11"/>
  <c r="AR51" i="11"/>
  <c r="AR53" i="11"/>
  <c r="AR50" i="11"/>
  <c r="AR29" i="11"/>
  <c r="AH29" i="11"/>
  <c r="AR105" i="11"/>
  <c r="AR89" i="11"/>
  <c r="AR57" i="11"/>
  <c r="AR33" i="11"/>
  <c r="AR48" i="11"/>
  <c r="AR102" i="11"/>
  <c r="AR82" i="11"/>
  <c r="AR46" i="11"/>
  <c r="AR18" i="11"/>
  <c r="AR95" i="11"/>
  <c r="AR79" i="11"/>
  <c r="AR47" i="11"/>
  <c r="AR15" i="11"/>
  <c r="AR88" i="11"/>
  <c r="AR21" i="11"/>
  <c r="AR60" i="11"/>
  <c r="AR20" i="11"/>
  <c r="AR85" i="11"/>
  <c r="AR45" i="11"/>
  <c r="AR9" i="11"/>
  <c r="AR31" i="11"/>
  <c r="AR63" i="11"/>
  <c r="AR32" i="11"/>
  <c r="AR80" i="11"/>
  <c r="AR35" i="11"/>
  <c r="AR99" i="11"/>
  <c r="F61" i="12" s="1"/>
  <c r="AR30" i="11"/>
  <c r="AR38" i="11"/>
  <c r="AR25" i="11"/>
  <c r="AR36" i="11"/>
  <c r="AR78" i="11"/>
  <c r="AR97" i="11"/>
  <c r="AR39" i="11"/>
  <c r="AR71" i="11"/>
  <c r="AR100" i="11"/>
  <c r="AR19" i="11"/>
  <c r="AR83" i="11"/>
  <c r="F60" i="12" s="1"/>
  <c r="AR92" i="11"/>
  <c r="AR14" i="11"/>
  <c r="AR101" i="11"/>
  <c r="AH63" i="11"/>
  <c r="AI63" i="11" s="1"/>
  <c r="AR28" i="11"/>
  <c r="AR72" i="11"/>
  <c r="AR74" i="11"/>
  <c r="AR7" i="11"/>
  <c r="AR67" i="11"/>
  <c r="AR44" i="11"/>
  <c r="AR73" i="11"/>
  <c r="AR98" i="11"/>
  <c r="AR81" i="11"/>
  <c r="AH31" i="11"/>
  <c r="AR6" i="11"/>
  <c r="AR11" i="11"/>
  <c r="AR27" i="11"/>
  <c r="AR43" i="11"/>
  <c r="AR59" i="11"/>
  <c r="AR75" i="11"/>
  <c r="AR91" i="11"/>
  <c r="AR107" i="11"/>
  <c r="AR24" i="11"/>
  <c r="AR68" i="11"/>
  <c r="AR108" i="11"/>
  <c r="AR66" i="11"/>
  <c r="AR41" i="11"/>
  <c r="AR16" i="11"/>
  <c r="AR26" i="11"/>
  <c r="AR58" i="11"/>
  <c r="AR86" i="11"/>
  <c r="AR106" i="11"/>
  <c r="AR13" i="11"/>
  <c r="AR37" i="11"/>
  <c r="AR65" i="11"/>
  <c r="AR93" i="11"/>
  <c r="AH36" i="11"/>
  <c r="AI36" i="11" s="1"/>
  <c r="AH78" i="11"/>
  <c r="AI78" i="11" s="1"/>
  <c r="AH39" i="11"/>
  <c r="AI39" i="11" s="1"/>
  <c r="AH71" i="11"/>
  <c r="AI71" i="11" s="1"/>
  <c r="AR12" i="11"/>
  <c r="AR40" i="11"/>
  <c r="AR64" i="11"/>
  <c r="AR84" i="11"/>
  <c r="AR22" i="11"/>
  <c r="AR54" i="11"/>
  <c r="AR90" i="11"/>
  <c r="AR69" i="11"/>
  <c r="AR8" i="11"/>
  <c r="AH7" i="11"/>
  <c r="AR76" i="11"/>
  <c r="AR10" i="11"/>
  <c r="AR61" i="11"/>
  <c r="AR23" i="11"/>
  <c r="AR55" i="11"/>
  <c r="AR87" i="11"/>
  <c r="AR103" i="11"/>
  <c r="AR56" i="11"/>
  <c r="AR34" i="11"/>
  <c r="AR62" i="11"/>
  <c r="AR94" i="11"/>
  <c r="AR109" i="11"/>
  <c r="AR17" i="11"/>
  <c r="AR49" i="11"/>
  <c r="AR77" i="11"/>
  <c r="F14" i="12"/>
  <c r="F17" i="12"/>
  <c r="G38" i="12"/>
  <c r="G15" i="12"/>
  <c r="G17" i="12" s="1"/>
  <c r="C20" i="12"/>
  <c r="F22" i="12"/>
  <c r="E22" i="12"/>
  <c r="AI76" i="11"/>
  <c r="AI23" i="11"/>
  <c r="AI55" i="11"/>
  <c r="AI87" i="11"/>
  <c r="AI56" i="11"/>
  <c r="AI62" i="11"/>
  <c r="AI109" i="11"/>
  <c r="AI49" i="11"/>
  <c r="AI77" i="11"/>
  <c r="AI52" i="11"/>
  <c r="AI100" i="11"/>
  <c r="AI42" i="11"/>
  <c r="AI74" i="11"/>
  <c r="AI85" i="11"/>
  <c r="AI19" i="11"/>
  <c r="AI51" i="11"/>
  <c r="AI83" i="11"/>
  <c r="AI104" i="11"/>
  <c r="AI92" i="11"/>
  <c r="AI96" i="11"/>
  <c r="AI14" i="11"/>
  <c r="AI70" i="11"/>
  <c r="AI60" i="11"/>
  <c r="AI50" i="11"/>
  <c r="AI21" i="11"/>
  <c r="AI88" i="11"/>
  <c r="AI15" i="11"/>
  <c r="AI47" i="11"/>
  <c r="AI79" i="11"/>
  <c r="AI95" i="11"/>
  <c r="AI18" i="11"/>
  <c r="AI46" i="11"/>
  <c r="AI82" i="11"/>
  <c r="AI102" i="11"/>
  <c r="AI48" i="11"/>
  <c r="AI33" i="11"/>
  <c r="AI57" i="11"/>
  <c r="AI89" i="11"/>
  <c r="AI105" i="11"/>
  <c r="AI10" i="11"/>
  <c r="AI61" i="11"/>
  <c r="AI28" i="11"/>
  <c r="AI103" i="11"/>
  <c r="AI34" i="11"/>
  <c r="AI94" i="11"/>
  <c r="AI17" i="11"/>
  <c r="AI97" i="11"/>
  <c r="AI32" i="11"/>
  <c r="AI72" i="11"/>
  <c r="AI80" i="11"/>
  <c r="AI45" i="11"/>
  <c r="AI20" i="11"/>
  <c r="AI35" i="11"/>
  <c r="AI67" i="11"/>
  <c r="AI99" i="11"/>
  <c r="AI44" i="11"/>
  <c r="AI30" i="11"/>
  <c r="AI73" i="11"/>
  <c r="AI38" i="11"/>
  <c r="AI98" i="11"/>
  <c r="AI25" i="11"/>
  <c r="AI53" i="11"/>
  <c r="AI81" i="11"/>
  <c r="AI101" i="11"/>
  <c r="AK6" i="11"/>
  <c r="AI12" i="11"/>
  <c r="AI40" i="11"/>
  <c r="AI64" i="11"/>
  <c r="AI84" i="11"/>
  <c r="AI22" i="11"/>
  <c r="AI54" i="11"/>
  <c r="AI90" i="11"/>
  <c r="AI69" i="11"/>
  <c r="AI8" i="11"/>
  <c r="F21" i="12"/>
  <c r="F23" i="12" s="1"/>
  <c r="AI11" i="11"/>
  <c r="AI27" i="11"/>
  <c r="AI43" i="11"/>
  <c r="AI59" i="11"/>
  <c r="AI75" i="11"/>
  <c r="AI91" i="11"/>
  <c r="AI107" i="11"/>
  <c r="AI24" i="11"/>
  <c r="AI68" i="11"/>
  <c r="AI108" i="11"/>
  <c r="AI66" i="11"/>
  <c r="AI41" i="11"/>
  <c r="AI16" i="11"/>
  <c r="AI26" i="11"/>
  <c r="AI58" i="11"/>
  <c r="AI86" i="11"/>
  <c r="AI106" i="11"/>
  <c r="AI13" i="11"/>
  <c r="AI37" i="11"/>
  <c r="AI65" i="11"/>
  <c r="AI93" i="11"/>
  <c r="K74" i="8"/>
  <c r="K38" i="8"/>
  <c r="M94" i="7"/>
  <c r="K58" i="8"/>
  <c r="M47" i="7"/>
  <c r="K87" i="8"/>
  <c r="M34" i="7"/>
  <c r="K54" i="8"/>
  <c r="L54" i="7"/>
  <c r="K73" i="8"/>
  <c r="K101" i="8"/>
  <c r="M29" i="7"/>
  <c r="M81" i="7"/>
  <c r="M56" i="7"/>
  <c r="M15" i="7"/>
  <c r="K59" i="8"/>
  <c r="N19" i="7"/>
  <c r="M79" i="7"/>
  <c r="K106" i="8"/>
  <c r="K24" i="8"/>
  <c r="L24" i="7"/>
  <c r="L100" i="7"/>
  <c r="K100" i="8"/>
  <c r="K8" i="8"/>
  <c r="L8" i="7"/>
  <c r="L64" i="7"/>
  <c r="K64" i="8"/>
  <c r="K80" i="8"/>
  <c r="M20" i="7"/>
  <c r="N80" i="7"/>
  <c r="K82" i="8"/>
  <c r="K49" i="8"/>
  <c r="K31" i="8"/>
  <c r="K103" i="8"/>
  <c r="M33" i="7"/>
  <c r="M41" i="7"/>
  <c r="K81" i="8"/>
  <c r="M97" i="7"/>
  <c r="K65" i="8"/>
  <c r="K46" i="8"/>
  <c r="K27" i="8"/>
  <c r="K79" i="8"/>
  <c r="M106" i="7"/>
  <c r="N22" i="7"/>
  <c r="M74" i="7"/>
  <c r="L68" i="7"/>
  <c r="K68" i="8"/>
  <c r="K13" i="8"/>
  <c r="L13" i="7"/>
  <c r="K44" i="8"/>
  <c r="L44" i="7"/>
  <c r="L72" i="7"/>
  <c r="K72" i="8"/>
  <c r="K67" i="8"/>
  <c r="M17" i="7"/>
  <c r="M21" i="7"/>
  <c r="N46" i="7"/>
  <c r="K61" i="8"/>
  <c r="M60" i="7"/>
  <c r="K93" i="8"/>
  <c r="K22" i="8"/>
  <c r="K66" i="8"/>
  <c r="K94" i="8"/>
  <c r="M14" i="7"/>
  <c r="L51" i="7"/>
  <c r="K51" i="8"/>
  <c r="K109" i="8"/>
  <c r="K47" i="8"/>
  <c r="K71" i="8"/>
  <c r="L7" i="7"/>
  <c r="K7" i="8"/>
  <c r="M25" i="7"/>
  <c r="K52" i="8"/>
  <c r="L70" i="7"/>
  <c r="K70" i="8"/>
  <c r="N92" i="7"/>
  <c r="K29" i="8"/>
  <c r="M45" i="7"/>
  <c r="K92" i="8"/>
  <c r="P73" i="7"/>
  <c r="M78" i="7"/>
  <c r="K6" i="8"/>
  <c r="K56" i="8"/>
  <c r="K86" i="8"/>
  <c r="K15" i="8"/>
  <c r="M35" i="7"/>
  <c r="M59" i="7"/>
  <c r="K83" i="8"/>
  <c r="M107" i="7"/>
  <c r="K23" i="8"/>
  <c r="M90" i="7"/>
  <c r="O102" i="7"/>
  <c r="M18" i="7"/>
  <c r="K26" i="8"/>
  <c r="K42" i="8"/>
  <c r="L84" i="7"/>
  <c r="K84" i="8"/>
  <c r="L16" i="7"/>
  <c r="K16" i="8"/>
  <c r="K57" i="8"/>
  <c r="L57" i="7"/>
  <c r="K85" i="8"/>
  <c r="L85" i="7"/>
  <c r="K17" i="8"/>
  <c r="M30" i="7"/>
  <c r="M53" i="7"/>
  <c r="M77" i="7"/>
  <c r="N96" i="7"/>
  <c r="M105" i="7"/>
  <c r="M66" i="7"/>
  <c r="K39" i="8"/>
  <c r="L39" i="7"/>
  <c r="K19" i="8"/>
  <c r="K9" i="8"/>
  <c r="K41" i="8"/>
  <c r="M65" i="7"/>
  <c r="K95" i="8"/>
  <c r="L95" i="7"/>
  <c r="K34" i="8"/>
  <c r="K98" i="8"/>
  <c r="K21" i="8"/>
  <c r="M86" i="7"/>
  <c r="K35" i="8"/>
  <c r="K99" i="8"/>
  <c r="M55" i="7"/>
  <c r="M10" i="7"/>
  <c r="K28" i="8"/>
  <c r="L28" i="7"/>
  <c r="L88" i="7"/>
  <c r="K88" i="8"/>
  <c r="M6" i="7"/>
  <c r="K37" i="8"/>
  <c r="K53" i="8"/>
  <c r="K77" i="8"/>
  <c r="N98" i="7"/>
  <c r="N52" i="7"/>
  <c r="K105" i="8"/>
  <c r="M50" i="7"/>
  <c r="M58" i="7"/>
  <c r="M63" i="7"/>
  <c r="M9" i="7"/>
  <c r="K36" i="8"/>
  <c r="L62" i="7"/>
  <c r="K62" i="8"/>
  <c r="K75" i="8"/>
  <c r="L75" i="7"/>
  <c r="M101" i="7"/>
  <c r="K30" i="8"/>
  <c r="K91" i="8"/>
  <c r="L91" i="7"/>
  <c r="K43" i="8"/>
  <c r="M99" i="7"/>
  <c r="K55" i="8"/>
  <c r="K10" i="8"/>
  <c r="N38" i="7"/>
  <c r="K32" i="8"/>
  <c r="L32" i="7"/>
  <c r="L104" i="7"/>
  <c r="K104" i="8"/>
  <c r="L12" i="7"/>
  <c r="K12" i="8"/>
  <c r="K40" i="8"/>
  <c r="L40" i="7"/>
  <c r="K69" i="8"/>
  <c r="L69" i="7"/>
  <c r="L108" i="7"/>
  <c r="K108" i="8"/>
  <c r="K96" i="8"/>
  <c r="L11" i="7"/>
  <c r="K11" i="8"/>
  <c r="K20" i="8"/>
  <c r="M37" i="7"/>
  <c r="M61" i="7"/>
  <c r="M89" i="7"/>
  <c r="M109" i="7"/>
  <c r="K76" i="8"/>
  <c r="N36" i="7"/>
  <c r="K60" i="8"/>
  <c r="M93" i="7"/>
  <c r="K50" i="8"/>
  <c r="M82" i="7"/>
  <c r="K14" i="8"/>
  <c r="M49" i="7"/>
  <c r="K89" i="8"/>
  <c r="M31" i="7"/>
  <c r="K63" i="8"/>
  <c r="M103" i="7"/>
  <c r="K25" i="8"/>
  <c r="K48" i="8"/>
  <c r="N67" i="7"/>
  <c r="K33" i="8"/>
  <c r="K45" i="8"/>
  <c r="K97" i="8"/>
  <c r="N48" i="7"/>
  <c r="K78" i="8"/>
  <c r="N76" i="7"/>
  <c r="M27" i="7"/>
  <c r="M43" i="7"/>
  <c r="M83" i="7"/>
  <c r="K107" i="8"/>
  <c r="M23" i="7"/>
  <c r="N71" i="7"/>
  <c r="N87" i="7"/>
  <c r="K90" i="8"/>
  <c r="K18" i="8"/>
  <c r="M26" i="7"/>
  <c r="M42" i="7"/>
  <c r="K102" i="8"/>
  <c r="G40" i="12" l="1"/>
  <c r="G39" i="12"/>
  <c r="F59" i="12"/>
  <c r="AS74" i="11"/>
  <c r="L93" i="8"/>
  <c r="AS22" i="11"/>
  <c r="AI9" i="11"/>
  <c r="AS77" i="11"/>
  <c r="AS69" i="11"/>
  <c r="AS56" i="11"/>
  <c r="L37" i="8"/>
  <c r="AS40" i="11"/>
  <c r="AI31" i="11"/>
  <c r="AJ31" i="11" s="1"/>
  <c r="AI7" i="11"/>
  <c r="L89" i="8"/>
  <c r="AS78" i="11"/>
  <c r="AS109" i="11"/>
  <c r="AI29" i="11"/>
  <c r="AJ29" i="11" s="1"/>
  <c r="AS84" i="11"/>
  <c r="AS7" i="11"/>
  <c r="AS83" i="11"/>
  <c r="G60" i="12" s="1"/>
  <c r="AS76" i="11"/>
  <c r="AS90" i="11"/>
  <c r="AS100" i="11"/>
  <c r="AS55" i="11"/>
  <c r="AS13" i="11"/>
  <c r="AS26" i="11"/>
  <c r="AS108" i="11"/>
  <c r="AS91" i="11"/>
  <c r="AS27" i="11"/>
  <c r="AS101" i="11"/>
  <c r="AS98" i="11"/>
  <c r="AS44" i="11"/>
  <c r="AS20" i="11"/>
  <c r="AS72" i="11"/>
  <c r="AS94" i="11"/>
  <c r="AS39" i="11"/>
  <c r="AS89" i="11"/>
  <c r="AS102" i="11"/>
  <c r="AS47" i="11"/>
  <c r="AS21" i="11"/>
  <c r="AS92" i="11"/>
  <c r="AS19" i="11"/>
  <c r="AS93" i="11"/>
  <c r="AS37" i="11"/>
  <c r="AS106" i="11"/>
  <c r="AS58" i="11"/>
  <c r="AS16" i="11"/>
  <c r="AS66" i="11"/>
  <c r="G20" i="12" s="1"/>
  <c r="AS68" i="11"/>
  <c r="AS107" i="11"/>
  <c r="AS75" i="11"/>
  <c r="AS43" i="11"/>
  <c r="AS11" i="11"/>
  <c r="AS81" i="11"/>
  <c r="AS25" i="11"/>
  <c r="AS38" i="11"/>
  <c r="AS30" i="11"/>
  <c r="AS99" i="11"/>
  <c r="G61" i="12" s="1"/>
  <c r="AS35" i="11"/>
  <c r="AS45" i="11"/>
  <c r="AS80" i="11"/>
  <c r="AS32" i="11"/>
  <c r="AS17" i="11"/>
  <c r="AS34" i="11"/>
  <c r="AS71" i="11"/>
  <c r="AS28" i="11"/>
  <c r="AS10" i="11"/>
  <c r="AS105" i="11"/>
  <c r="AS57" i="11"/>
  <c r="AS48" i="11"/>
  <c r="AS82" i="11"/>
  <c r="AS18" i="11"/>
  <c r="AS95" i="11"/>
  <c r="AS63" i="11"/>
  <c r="AS31" i="11"/>
  <c r="AS88" i="11"/>
  <c r="AS50" i="11"/>
  <c r="AS60" i="11"/>
  <c r="AS70" i="11"/>
  <c r="AS96" i="11"/>
  <c r="AS104" i="11"/>
  <c r="AS51" i="11"/>
  <c r="AS65" i="11"/>
  <c r="AS86" i="11"/>
  <c r="AS41" i="11"/>
  <c r="AS24" i="11"/>
  <c r="AS59" i="11"/>
  <c r="AS53" i="11"/>
  <c r="AS73" i="11"/>
  <c r="AS67" i="11"/>
  <c r="AS9" i="11"/>
  <c r="AS97" i="11"/>
  <c r="AS103" i="11"/>
  <c r="AS61" i="11"/>
  <c r="AS36" i="11"/>
  <c r="AS33" i="11"/>
  <c r="AS46" i="11"/>
  <c r="AS79" i="11"/>
  <c r="AS15" i="11"/>
  <c r="AS14" i="11"/>
  <c r="AS8" i="11"/>
  <c r="AS29" i="11"/>
  <c r="AS54" i="11"/>
  <c r="AS64" i="11"/>
  <c r="AS12" i="11"/>
  <c r="AS6" i="11"/>
  <c r="G21" i="12" s="1"/>
  <c r="G23" i="12" s="1"/>
  <c r="AS85" i="11"/>
  <c r="AS42" i="11"/>
  <c r="AS52" i="11"/>
  <c r="AS49" i="11"/>
  <c r="AS62" i="11"/>
  <c r="AS87" i="11"/>
  <c r="AS23" i="11"/>
  <c r="G14" i="12"/>
  <c r="H38" i="12"/>
  <c r="H15" i="12"/>
  <c r="H14" i="12" s="1"/>
  <c r="G22" i="12"/>
  <c r="G16" i="12"/>
  <c r="F20" i="12"/>
  <c r="E20" i="12"/>
  <c r="AJ101" i="11"/>
  <c r="AJ98" i="11"/>
  <c r="AJ44" i="11"/>
  <c r="AJ20" i="11"/>
  <c r="AJ72" i="11"/>
  <c r="AJ94" i="11"/>
  <c r="AJ39" i="11"/>
  <c r="AJ36" i="11"/>
  <c r="AJ33" i="11"/>
  <c r="AJ46" i="11"/>
  <c r="AJ79" i="11"/>
  <c r="AJ15" i="11"/>
  <c r="AJ14" i="11"/>
  <c r="AJ83" i="11"/>
  <c r="AJ74" i="11"/>
  <c r="AJ100" i="11"/>
  <c r="AJ77" i="11"/>
  <c r="AJ109" i="11"/>
  <c r="AJ56" i="11"/>
  <c r="AJ78" i="11"/>
  <c r="AJ65" i="11"/>
  <c r="AJ13" i="11"/>
  <c r="AJ86" i="11"/>
  <c r="AJ26" i="11"/>
  <c r="AJ41" i="11"/>
  <c r="AJ108" i="11"/>
  <c r="AJ24" i="11"/>
  <c r="AJ91" i="11"/>
  <c r="AJ59" i="11"/>
  <c r="AJ27" i="11"/>
  <c r="AJ69" i="11"/>
  <c r="AJ90" i="11"/>
  <c r="AJ22" i="11"/>
  <c r="AJ84" i="11"/>
  <c r="AJ40" i="11"/>
  <c r="AL6" i="11"/>
  <c r="AJ81" i="11"/>
  <c r="AJ25" i="11"/>
  <c r="AJ38" i="11"/>
  <c r="AJ30" i="11"/>
  <c r="AJ99" i="11"/>
  <c r="AJ35" i="11"/>
  <c r="AJ45" i="11"/>
  <c r="AJ80" i="11"/>
  <c r="AJ32" i="11"/>
  <c r="AJ17" i="11"/>
  <c r="AJ34" i="11"/>
  <c r="AJ71" i="11"/>
  <c r="AJ28" i="11"/>
  <c r="AJ10" i="11"/>
  <c r="AJ105" i="11"/>
  <c r="AJ57" i="11"/>
  <c r="AJ48" i="11"/>
  <c r="AJ82" i="11"/>
  <c r="AJ18" i="11"/>
  <c r="AJ95" i="11"/>
  <c r="AJ63" i="11"/>
  <c r="AJ88" i="11"/>
  <c r="AJ50" i="11"/>
  <c r="AJ60" i="11"/>
  <c r="AJ70" i="11"/>
  <c r="AJ96" i="11"/>
  <c r="AJ104" i="11"/>
  <c r="AJ51" i="11"/>
  <c r="AJ85" i="11"/>
  <c r="AJ42" i="11"/>
  <c r="AJ52" i="11"/>
  <c r="AJ49" i="11"/>
  <c r="AJ62" i="11"/>
  <c r="AJ87" i="11"/>
  <c r="AJ23" i="11"/>
  <c r="AJ76" i="11"/>
  <c r="AJ53" i="11"/>
  <c r="AJ73" i="11"/>
  <c r="AJ67" i="11"/>
  <c r="AJ97" i="11"/>
  <c r="AJ103" i="11"/>
  <c r="AJ61" i="11"/>
  <c r="AJ89" i="11"/>
  <c r="AJ102" i="11"/>
  <c r="AJ47" i="11"/>
  <c r="AJ21" i="11"/>
  <c r="AJ92" i="11"/>
  <c r="AJ19" i="11"/>
  <c r="AJ55" i="11"/>
  <c r="AJ93" i="11"/>
  <c r="AJ37" i="11"/>
  <c r="AJ106" i="11"/>
  <c r="AJ58" i="11"/>
  <c r="AJ16" i="11"/>
  <c r="AJ66" i="11"/>
  <c r="AJ68" i="11"/>
  <c r="AJ107" i="11"/>
  <c r="AJ75" i="11"/>
  <c r="AJ43" i="11"/>
  <c r="AJ11" i="11"/>
  <c r="AJ8" i="11"/>
  <c r="AJ54" i="11"/>
  <c r="AJ64" i="11"/>
  <c r="AJ12" i="11"/>
  <c r="L78" i="8"/>
  <c r="L47" i="8"/>
  <c r="N42" i="7"/>
  <c r="N43" i="7"/>
  <c r="N103" i="7"/>
  <c r="N82" i="7"/>
  <c r="O36" i="7"/>
  <c r="L69" i="8"/>
  <c r="M69" i="7"/>
  <c r="O98" i="7"/>
  <c r="L73" i="8"/>
  <c r="M39" i="7"/>
  <c r="L39" i="8"/>
  <c r="M16" i="7"/>
  <c r="L16" i="8"/>
  <c r="N59" i="7"/>
  <c r="N25" i="7"/>
  <c r="N60" i="7"/>
  <c r="N21" i="7"/>
  <c r="L8" i="8"/>
  <c r="M8" i="7"/>
  <c r="L24" i="8"/>
  <c r="M24" i="7"/>
  <c r="L79" i="8"/>
  <c r="L15" i="8"/>
  <c r="L81" i="8"/>
  <c r="N34" i="7"/>
  <c r="N47" i="7"/>
  <c r="N83" i="7"/>
  <c r="L103" i="8"/>
  <c r="L101" i="8"/>
  <c r="M88" i="7"/>
  <c r="L88" i="8"/>
  <c r="L55" i="8"/>
  <c r="L95" i="8"/>
  <c r="M95" i="7"/>
  <c r="L105" i="8"/>
  <c r="N77" i="7"/>
  <c r="L30" i="8"/>
  <c r="M57" i="7"/>
  <c r="L57" i="8"/>
  <c r="L18" i="8"/>
  <c r="N78" i="7"/>
  <c r="L48" i="8"/>
  <c r="L36" i="8"/>
  <c r="N17" i="7"/>
  <c r="L13" i="8"/>
  <c r="M13" i="7"/>
  <c r="L74" i="8"/>
  <c r="L106" i="8"/>
  <c r="L67" i="8"/>
  <c r="L26" i="8"/>
  <c r="O87" i="7"/>
  <c r="L23" i="8"/>
  <c r="L43" i="8"/>
  <c r="L98" i="8"/>
  <c r="L92" i="8"/>
  <c r="L31" i="8"/>
  <c r="N49" i="7"/>
  <c r="L82" i="8"/>
  <c r="N109" i="7"/>
  <c r="L61" i="8"/>
  <c r="L108" i="8"/>
  <c r="M108" i="7"/>
  <c r="M104" i="7"/>
  <c r="L104" i="8"/>
  <c r="O38" i="7"/>
  <c r="L99" i="8"/>
  <c r="L75" i="8"/>
  <c r="M75" i="7"/>
  <c r="L63" i="8"/>
  <c r="L50" i="8"/>
  <c r="L6" i="8"/>
  <c r="L65" i="8"/>
  <c r="N66" i="7"/>
  <c r="O96" i="7"/>
  <c r="N53" i="7"/>
  <c r="L85" i="8"/>
  <c r="M85" i="7"/>
  <c r="L71" i="8"/>
  <c r="N35" i="7"/>
  <c r="L45" i="8"/>
  <c r="O92" i="7"/>
  <c r="L25" i="8"/>
  <c r="L60" i="8"/>
  <c r="L96" i="8"/>
  <c r="L21" i="8"/>
  <c r="M44" i="7"/>
  <c r="L44" i="8"/>
  <c r="O22" i="7"/>
  <c r="L76" i="8"/>
  <c r="N97" i="7"/>
  <c r="L33" i="8"/>
  <c r="L20" i="8"/>
  <c r="M64" i="7"/>
  <c r="L64" i="8"/>
  <c r="L100" i="8"/>
  <c r="M100" i="7"/>
  <c r="N79" i="7"/>
  <c r="N56" i="7"/>
  <c r="L29" i="8"/>
  <c r="N94" i="7"/>
  <c r="O67" i="7"/>
  <c r="N31" i="7"/>
  <c r="L11" i="8"/>
  <c r="M11" i="7"/>
  <c r="L32" i="8"/>
  <c r="M32" i="7"/>
  <c r="N99" i="7"/>
  <c r="L9" i="8"/>
  <c r="L58" i="8"/>
  <c r="N10" i="7"/>
  <c r="N55" i="7"/>
  <c r="L86" i="8"/>
  <c r="N65" i="7"/>
  <c r="N105" i="7"/>
  <c r="L77" i="8"/>
  <c r="N30" i="7"/>
  <c r="P102" i="7"/>
  <c r="Q73" i="7"/>
  <c r="N45" i="7"/>
  <c r="M51" i="7"/>
  <c r="L51" i="8"/>
  <c r="M68" i="7"/>
  <c r="L68" i="8"/>
  <c r="L19" i="8"/>
  <c r="N33" i="7"/>
  <c r="N20" i="7"/>
  <c r="L42" i="8"/>
  <c r="O71" i="7"/>
  <c r="L27" i="8"/>
  <c r="O76" i="7"/>
  <c r="N93" i="7"/>
  <c r="N89" i="7"/>
  <c r="N37" i="7"/>
  <c r="M12" i="7"/>
  <c r="L12" i="8"/>
  <c r="N9" i="7"/>
  <c r="N58" i="7"/>
  <c r="O52" i="7"/>
  <c r="L10" i="8"/>
  <c r="N86" i="7"/>
  <c r="L90" i="8"/>
  <c r="L107" i="8"/>
  <c r="L59" i="8"/>
  <c r="M70" i="7"/>
  <c r="L70" i="8"/>
  <c r="L14" i="8"/>
  <c r="L41" i="8"/>
  <c r="N15" i="7"/>
  <c r="N81" i="7"/>
  <c r="L34" i="8"/>
  <c r="N26" i="7"/>
  <c r="N23" i="7"/>
  <c r="L83" i="8"/>
  <c r="N27" i="7"/>
  <c r="L46" i="8"/>
  <c r="O48" i="7"/>
  <c r="L49" i="8"/>
  <c r="L109" i="8"/>
  <c r="N61" i="7"/>
  <c r="L40" i="8"/>
  <c r="M40" i="7"/>
  <c r="L91" i="8"/>
  <c r="M91" i="7"/>
  <c r="N101" i="7"/>
  <c r="M62" i="7"/>
  <c r="L62" i="8"/>
  <c r="N63" i="7"/>
  <c r="N50" i="7"/>
  <c r="N6" i="7"/>
  <c r="M28" i="7"/>
  <c r="L28" i="8"/>
  <c r="L66" i="8"/>
  <c r="L53" i="8"/>
  <c r="M84" i="7"/>
  <c r="L84" i="8"/>
  <c r="N18" i="7"/>
  <c r="N90" i="7"/>
  <c r="N107" i="7"/>
  <c r="L35" i="8"/>
  <c r="M7" i="7"/>
  <c r="L7" i="8"/>
  <c r="L38" i="8"/>
  <c r="L80" i="8"/>
  <c r="L22" i="8"/>
  <c r="L52" i="8"/>
  <c r="N14" i="7"/>
  <c r="L102" i="8"/>
  <c r="O46" i="7"/>
  <c r="L17" i="8"/>
  <c r="M72" i="7"/>
  <c r="L72" i="8"/>
  <c r="N74" i="7"/>
  <c r="N106" i="7"/>
  <c r="L97" i="8"/>
  <c r="N41" i="7"/>
  <c r="O80" i="7"/>
  <c r="O19" i="7"/>
  <c r="L56" i="8"/>
  <c r="N29" i="7"/>
  <c r="L54" i="8"/>
  <c r="M54" i="7"/>
  <c r="L94" i="8"/>
  <c r="L87" i="8"/>
  <c r="H40" i="12" l="1"/>
  <c r="H39" i="12"/>
  <c r="G59" i="12"/>
  <c r="AT33" i="11"/>
  <c r="AT81" i="11"/>
  <c r="AT60" i="11"/>
  <c r="AT48" i="11"/>
  <c r="AT32" i="11"/>
  <c r="AT72" i="11"/>
  <c r="AT51" i="11"/>
  <c r="AT28" i="11"/>
  <c r="AT101" i="11"/>
  <c r="AT29" i="11"/>
  <c r="AT39" i="11"/>
  <c r="AJ9" i="11"/>
  <c r="AT63" i="11"/>
  <c r="AT99" i="11"/>
  <c r="H61" i="12" s="1"/>
  <c r="AT96" i="11"/>
  <c r="AT18" i="11"/>
  <c r="AT34" i="11"/>
  <c r="AT38" i="11"/>
  <c r="AT83" i="11"/>
  <c r="H60" i="12" s="1"/>
  <c r="AT74" i="11"/>
  <c r="AT64" i="11"/>
  <c r="AT88" i="11"/>
  <c r="AT105" i="11"/>
  <c r="AT45" i="11"/>
  <c r="AT6" i="11"/>
  <c r="AT79" i="11"/>
  <c r="AT44" i="11"/>
  <c r="AT11" i="11"/>
  <c r="AT75" i="11"/>
  <c r="AT68" i="11"/>
  <c r="AT16" i="11"/>
  <c r="AT106" i="11"/>
  <c r="AT93" i="11"/>
  <c r="AT19" i="11"/>
  <c r="AT47" i="11"/>
  <c r="AT102" i="11"/>
  <c r="AT61" i="11"/>
  <c r="AT97" i="11"/>
  <c r="AT67" i="11"/>
  <c r="H59" i="12" s="1"/>
  <c r="AT53" i="11"/>
  <c r="AT23" i="11"/>
  <c r="AT62" i="11"/>
  <c r="AT52" i="11"/>
  <c r="AT85" i="11"/>
  <c r="AT84" i="11"/>
  <c r="AT90" i="11"/>
  <c r="AT27" i="11"/>
  <c r="AT91" i="11"/>
  <c r="AT108" i="11"/>
  <c r="AT26" i="11"/>
  <c r="AT13" i="11"/>
  <c r="AT78" i="11"/>
  <c r="AT109" i="11"/>
  <c r="AT100" i="11"/>
  <c r="AJ7" i="11"/>
  <c r="AT12" i="11"/>
  <c r="AT104" i="11"/>
  <c r="AT70" i="11"/>
  <c r="AT50" i="11"/>
  <c r="AT31" i="11"/>
  <c r="AT95" i="11"/>
  <c r="AT82" i="11"/>
  <c r="AT57" i="11"/>
  <c r="AT10" i="11"/>
  <c r="AT71" i="11"/>
  <c r="AT17" i="11"/>
  <c r="AT80" i="11"/>
  <c r="AT35" i="11"/>
  <c r="AT30" i="11"/>
  <c r="AT25" i="11"/>
  <c r="AT7" i="11"/>
  <c r="AT14" i="11"/>
  <c r="AT15" i="11"/>
  <c r="AT46" i="11"/>
  <c r="AT36" i="11"/>
  <c r="AT94" i="11"/>
  <c r="AT20" i="11"/>
  <c r="AT98" i="11"/>
  <c r="M83" i="8"/>
  <c r="AT54" i="11"/>
  <c r="AT8" i="11"/>
  <c r="AT43" i="11"/>
  <c r="AT107" i="11"/>
  <c r="AT66" i="11"/>
  <c r="H20" i="12" s="1"/>
  <c r="AT58" i="11"/>
  <c r="AT37" i="11"/>
  <c r="AT55" i="11"/>
  <c r="AT92" i="11"/>
  <c r="AT21" i="11"/>
  <c r="AT89" i="11"/>
  <c r="AT103" i="11"/>
  <c r="AT9" i="11"/>
  <c r="AT73" i="11"/>
  <c r="AT76" i="11"/>
  <c r="AT87" i="11"/>
  <c r="AT49" i="11"/>
  <c r="AT42" i="11"/>
  <c r="AT40" i="11"/>
  <c r="AT22" i="11"/>
  <c r="AT69" i="11"/>
  <c r="AT59" i="11"/>
  <c r="AT24" i="11"/>
  <c r="AT41" i="11"/>
  <c r="AT86" i="11"/>
  <c r="AT65" i="11"/>
  <c r="AT56" i="11"/>
  <c r="AT77" i="11"/>
  <c r="H22" i="12"/>
  <c r="H16" i="12"/>
  <c r="H17" i="12"/>
  <c r="I38" i="12"/>
  <c r="I15" i="12"/>
  <c r="I16" i="12" s="1"/>
  <c r="M28" i="12"/>
  <c r="E27" i="12"/>
  <c r="M27" i="12"/>
  <c r="J27" i="12"/>
  <c r="H27" i="12"/>
  <c r="K27" i="12"/>
  <c r="N27" i="12"/>
  <c r="L27" i="12"/>
  <c r="I27" i="12"/>
  <c r="F27" i="12"/>
  <c r="O27" i="12"/>
  <c r="G27" i="12"/>
  <c r="AK22" i="11"/>
  <c r="AK59" i="11"/>
  <c r="AK24" i="11"/>
  <c r="AK86" i="11"/>
  <c r="AK56" i="11"/>
  <c r="AK74" i="11"/>
  <c r="AK94" i="11"/>
  <c r="AK8" i="11"/>
  <c r="AK58" i="11"/>
  <c r="AK104" i="11"/>
  <c r="AK70" i="11"/>
  <c r="AK50" i="11"/>
  <c r="AK31" i="11"/>
  <c r="AK95" i="11"/>
  <c r="AK82" i="11"/>
  <c r="AK57" i="11"/>
  <c r="AK10" i="11"/>
  <c r="AK71" i="11"/>
  <c r="AK17" i="11"/>
  <c r="AK80" i="11"/>
  <c r="AK35" i="11"/>
  <c r="AK30" i="11"/>
  <c r="AK25" i="11"/>
  <c r="AK64" i="11"/>
  <c r="AM6" i="11"/>
  <c r="AK84" i="11"/>
  <c r="AK90" i="11"/>
  <c r="AK27" i="11"/>
  <c r="AK91" i="11"/>
  <c r="AK108" i="11"/>
  <c r="AK26" i="11"/>
  <c r="AK13" i="11"/>
  <c r="AK78" i="11"/>
  <c r="AK109" i="11"/>
  <c r="AK100" i="11"/>
  <c r="H21" i="12"/>
  <c r="H23" i="12" s="1"/>
  <c r="AK83" i="11"/>
  <c r="AK79" i="11"/>
  <c r="AK33" i="11"/>
  <c r="AK39" i="11"/>
  <c r="AK72" i="11"/>
  <c r="AK44" i="11"/>
  <c r="AK101" i="11"/>
  <c r="AK12" i="11"/>
  <c r="AK40" i="11"/>
  <c r="AK69" i="11"/>
  <c r="AK41" i="11"/>
  <c r="AK65" i="11"/>
  <c r="AK77" i="11"/>
  <c r="AK14" i="11"/>
  <c r="AK15" i="11"/>
  <c r="AK46" i="11"/>
  <c r="AK36" i="11"/>
  <c r="AK20" i="11"/>
  <c r="AK98" i="11"/>
  <c r="AK54" i="11"/>
  <c r="AK43" i="11"/>
  <c r="AK107" i="11"/>
  <c r="AK66" i="11"/>
  <c r="AK37" i="11"/>
  <c r="AK55" i="11"/>
  <c r="AK92" i="11"/>
  <c r="AK21" i="11"/>
  <c r="AK89" i="11"/>
  <c r="AK103" i="11"/>
  <c r="AK73" i="11"/>
  <c r="AK76" i="11"/>
  <c r="AK87" i="11"/>
  <c r="AK49" i="11"/>
  <c r="AK42" i="11"/>
  <c r="AK29" i="11"/>
  <c r="AK11" i="11"/>
  <c r="AK75" i="11"/>
  <c r="AK68" i="11"/>
  <c r="AK16" i="11"/>
  <c r="AK106" i="11"/>
  <c r="AK93" i="11"/>
  <c r="AK19" i="11"/>
  <c r="AK47" i="11"/>
  <c r="AK102" i="11"/>
  <c r="AK61" i="11"/>
  <c r="AK97" i="11"/>
  <c r="AK67" i="11"/>
  <c r="AK53" i="11"/>
  <c r="AK23" i="11"/>
  <c r="AK62" i="11"/>
  <c r="AK52" i="11"/>
  <c r="AK85" i="11"/>
  <c r="AK51" i="11"/>
  <c r="AK96" i="11"/>
  <c r="AK60" i="11"/>
  <c r="AK88" i="11"/>
  <c r="AK63" i="11"/>
  <c r="AK18" i="11"/>
  <c r="AK48" i="11"/>
  <c r="AK105" i="11"/>
  <c r="AK28" i="11"/>
  <c r="AK34" i="11"/>
  <c r="AK32" i="11"/>
  <c r="AK45" i="11"/>
  <c r="AK99" i="11"/>
  <c r="AK38" i="11"/>
  <c r="AK81" i="11"/>
  <c r="M31" i="8"/>
  <c r="M9" i="8"/>
  <c r="M66" i="8"/>
  <c r="M14" i="8"/>
  <c r="O29" i="7"/>
  <c r="O90" i="7"/>
  <c r="N84" i="7"/>
  <c r="M84" i="8"/>
  <c r="M73" i="8"/>
  <c r="M63" i="8"/>
  <c r="M27" i="8"/>
  <c r="O81" i="7"/>
  <c r="O37" i="7"/>
  <c r="O33" i="7"/>
  <c r="R73" i="7"/>
  <c r="O56" i="7"/>
  <c r="P96" i="7"/>
  <c r="O49" i="7"/>
  <c r="O77" i="7"/>
  <c r="M21" i="8"/>
  <c r="N16" i="7"/>
  <c r="M16" i="8"/>
  <c r="O42" i="7"/>
  <c r="P80" i="7"/>
  <c r="O106" i="7"/>
  <c r="O6" i="7"/>
  <c r="O101" i="7"/>
  <c r="O27" i="7"/>
  <c r="M58" i="8"/>
  <c r="M89" i="8"/>
  <c r="N51" i="7"/>
  <c r="M51" i="8"/>
  <c r="O30" i="7"/>
  <c r="O55" i="7"/>
  <c r="O31" i="7"/>
  <c r="O94" i="7"/>
  <c r="O79" i="7"/>
  <c r="O35" i="7"/>
  <c r="N8" i="7"/>
  <c r="M8" i="8"/>
  <c r="O60" i="7"/>
  <c r="M59" i="8"/>
  <c r="P36" i="7"/>
  <c r="M42" i="8"/>
  <c r="M29" i="8"/>
  <c r="P19" i="7"/>
  <c r="O41" i="7"/>
  <c r="M74" i="8"/>
  <c r="O14" i="7"/>
  <c r="M92" i="8"/>
  <c r="M90" i="8"/>
  <c r="N28" i="7"/>
  <c r="M28" i="8"/>
  <c r="M102" i="8"/>
  <c r="M50" i="8"/>
  <c r="N62" i="7"/>
  <c r="M62" i="8"/>
  <c r="O61" i="7"/>
  <c r="M23" i="8"/>
  <c r="O15" i="7"/>
  <c r="N70" i="7"/>
  <c r="M70" i="8"/>
  <c r="M86" i="8"/>
  <c r="O9" i="7"/>
  <c r="M37" i="8"/>
  <c r="O93" i="7"/>
  <c r="P71" i="7"/>
  <c r="M33" i="8"/>
  <c r="N68" i="7"/>
  <c r="M68" i="8"/>
  <c r="O45" i="7"/>
  <c r="Q102" i="7"/>
  <c r="M105" i="8"/>
  <c r="O10" i="7"/>
  <c r="M99" i="8"/>
  <c r="P67" i="7"/>
  <c r="M56" i="8"/>
  <c r="N100" i="7"/>
  <c r="M100" i="8"/>
  <c r="N44" i="7"/>
  <c r="M44" i="8"/>
  <c r="N85" i="7"/>
  <c r="M85" i="8"/>
  <c r="N108" i="7"/>
  <c r="M108" i="8"/>
  <c r="O109" i="7"/>
  <c r="M49" i="8"/>
  <c r="P87" i="7"/>
  <c r="O17" i="7"/>
  <c r="O78" i="7"/>
  <c r="M95" i="8"/>
  <c r="N95" i="7"/>
  <c r="N88" i="7"/>
  <c r="M88" i="8"/>
  <c r="O34" i="7"/>
  <c r="N24" i="7"/>
  <c r="M24" i="8"/>
  <c r="O21" i="7"/>
  <c r="O25" i="7"/>
  <c r="O82" i="7"/>
  <c r="O43" i="7"/>
  <c r="O74" i="7"/>
  <c r="M6" i="8"/>
  <c r="M101" i="8"/>
  <c r="N40" i="7"/>
  <c r="M40" i="8"/>
  <c r="O23" i="7"/>
  <c r="O86" i="7"/>
  <c r="P52" i="7"/>
  <c r="M93" i="8"/>
  <c r="P76" i="7"/>
  <c r="M30" i="8"/>
  <c r="O105" i="7"/>
  <c r="M55" i="8"/>
  <c r="N32" i="7"/>
  <c r="M32" i="8"/>
  <c r="M94" i="8"/>
  <c r="M35" i="8"/>
  <c r="M75" i="8"/>
  <c r="N75" i="7"/>
  <c r="P38" i="7"/>
  <c r="N13" i="7"/>
  <c r="M13" i="8"/>
  <c r="M47" i="8"/>
  <c r="M25" i="8"/>
  <c r="M103" i="8"/>
  <c r="N54" i="7"/>
  <c r="M54" i="8"/>
  <c r="P46" i="7"/>
  <c r="M107" i="8"/>
  <c r="M18" i="8"/>
  <c r="O63" i="7"/>
  <c r="M26" i="8"/>
  <c r="M81" i="8"/>
  <c r="M20" i="8"/>
  <c r="M65" i="8"/>
  <c r="O97" i="7"/>
  <c r="P22" i="7"/>
  <c r="M53" i="8"/>
  <c r="M77" i="8"/>
  <c r="O47" i="7"/>
  <c r="P98" i="7"/>
  <c r="O103" i="7"/>
  <c r="M41" i="8"/>
  <c r="M106" i="8"/>
  <c r="N72" i="7"/>
  <c r="M72" i="8"/>
  <c r="M7" i="8"/>
  <c r="N7" i="7"/>
  <c r="M52" i="8"/>
  <c r="M38" i="8"/>
  <c r="M19" i="8"/>
  <c r="M22" i="8"/>
  <c r="M71" i="8"/>
  <c r="M36" i="8"/>
  <c r="M48" i="8"/>
  <c r="M87" i="8"/>
  <c r="M80" i="8"/>
  <c r="M46" i="8"/>
  <c r="M67" i="8"/>
  <c r="M76" i="8"/>
  <c r="O107" i="7"/>
  <c r="O18" i="7"/>
  <c r="M96" i="8"/>
  <c r="O50" i="7"/>
  <c r="M91" i="8"/>
  <c r="N91" i="7"/>
  <c r="M61" i="8"/>
  <c r="P48" i="7"/>
  <c r="O26" i="7"/>
  <c r="M15" i="8"/>
  <c r="O58" i="7"/>
  <c r="M12" i="8"/>
  <c r="N12" i="7"/>
  <c r="O89" i="7"/>
  <c r="O20" i="7"/>
  <c r="M45" i="8"/>
  <c r="O65" i="7"/>
  <c r="M10" i="8"/>
  <c r="O99" i="7"/>
  <c r="N11" i="7"/>
  <c r="M11" i="8"/>
  <c r="M79" i="8"/>
  <c r="N64" i="7"/>
  <c r="M64" i="8"/>
  <c r="M97" i="8"/>
  <c r="P92" i="7"/>
  <c r="O53" i="7"/>
  <c r="O66" i="7"/>
  <c r="M104" i="8"/>
  <c r="N104" i="7"/>
  <c r="M109" i="8"/>
  <c r="M17" i="8"/>
  <c r="M78" i="8"/>
  <c r="N57" i="7"/>
  <c r="M57" i="8"/>
  <c r="O83" i="7"/>
  <c r="M34" i="8"/>
  <c r="M60" i="8"/>
  <c r="O59" i="7"/>
  <c r="M39" i="8"/>
  <c r="N39" i="7"/>
  <c r="N69" i="7"/>
  <c r="M69" i="8"/>
  <c r="M82" i="8"/>
  <c r="M43" i="8"/>
  <c r="M98" i="8"/>
  <c r="AU13" i="11" l="1"/>
  <c r="AU20" i="11"/>
  <c r="AU87" i="11"/>
  <c r="AU92" i="11"/>
  <c r="AU51" i="11"/>
  <c r="I40" i="12"/>
  <c r="I39" i="12"/>
  <c r="AU61" i="11"/>
  <c r="AU106" i="11"/>
  <c r="AU84" i="11"/>
  <c r="AU28" i="11"/>
  <c r="AU99" i="11"/>
  <c r="I61" i="12" s="1"/>
  <c r="AU23" i="11"/>
  <c r="AU103" i="11"/>
  <c r="AU14" i="11"/>
  <c r="AU63" i="11"/>
  <c r="AU11" i="11"/>
  <c r="AK9" i="11"/>
  <c r="AL9" i="11" s="1"/>
  <c r="AU107" i="11"/>
  <c r="AU27" i="11"/>
  <c r="AU32" i="11"/>
  <c r="AU60" i="11"/>
  <c r="AU67" i="11"/>
  <c r="AU68" i="11"/>
  <c r="AU73" i="11"/>
  <c r="AU37" i="11"/>
  <c r="AU46" i="11"/>
  <c r="AU108" i="11"/>
  <c r="AU81" i="11"/>
  <c r="AU48" i="11"/>
  <c r="AU52" i="11"/>
  <c r="AU47" i="11"/>
  <c r="AU19" i="11"/>
  <c r="AU42" i="11"/>
  <c r="AU54" i="11"/>
  <c r="AU109" i="11"/>
  <c r="AU59" i="11"/>
  <c r="AU6" i="11"/>
  <c r="AU77" i="11"/>
  <c r="AU41" i="11"/>
  <c r="AU40" i="11"/>
  <c r="AU101" i="11"/>
  <c r="AU72" i="11"/>
  <c r="AU33" i="11"/>
  <c r="AU25" i="11"/>
  <c r="AU35" i="11"/>
  <c r="AU17" i="11"/>
  <c r="AU10" i="11"/>
  <c r="AU82" i="11"/>
  <c r="AU31" i="11"/>
  <c r="AU70" i="11"/>
  <c r="AU58" i="11"/>
  <c r="AU94" i="11"/>
  <c r="AU56" i="11"/>
  <c r="AU24" i="11"/>
  <c r="AU22" i="11"/>
  <c r="AU38" i="11"/>
  <c r="AU45" i="11"/>
  <c r="AU34" i="11"/>
  <c r="AU105" i="11"/>
  <c r="AU18" i="11"/>
  <c r="AU88" i="11"/>
  <c r="AU96" i="11"/>
  <c r="AU85" i="11"/>
  <c r="AU62" i="11"/>
  <c r="AU53" i="11"/>
  <c r="AU97" i="11"/>
  <c r="AU102" i="11"/>
  <c r="AU93" i="11"/>
  <c r="AU16" i="11"/>
  <c r="AU75" i="11"/>
  <c r="AU29" i="11"/>
  <c r="AU49" i="11"/>
  <c r="AU76" i="11"/>
  <c r="AU9" i="11"/>
  <c r="AU89" i="11"/>
  <c r="AU21" i="11"/>
  <c r="AU55" i="11"/>
  <c r="AU66" i="11"/>
  <c r="I20" i="12" s="1"/>
  <c r="AU43" i="11"/>
  <c r="AU98" i="11"/>
  <c r="AU36" i="11"/>
  <c r="AU15" i="11"/>
  <c r="AK7" i="11"/>
  <c r="AL7" i="11" s="1"/>
  <c r="AU100" i="11"/>
  <c r="AU78" i="11"/>
  <c r="AU26" i="11"/>
  <c r="AU91" i="11"/>
  <c r="AU90" i="11"/>
  <c r="N67" i="8"/>
  <c r="N59" i="8"/>
  <c r="AU7" i="11"/>
  <c r="AU65" i="11"/>
  <c r="AU69" i="11"/>
  <c r="AU12" i="11"/>
  <c r="AU44" i="11"/>
  <c r="AU39" i="11"/>
  <c r="AU79" i="11"/>
  <c r="AU83" i="11"/>
  <c r="I60" i="12" s="1"/>
  <c r="AU64" i="11"/>
  <c r="AU30" i="11"/>
  <c r="AU80" i="11"/>
  <c r="AU71" i="11"/>
  <c r="AU57" i="11"/>
  <c r="AU95" i="11"/>
  <c r="AU50" i="11"/>
  <c r="AU104" i="11"/>
  <c r="AU8" i="11"/>
  <c r="AU74" i="11"/>
  <c r="AU86" i="11"/>
  <c r="I22" i="12"/>
  <c r="I17" i="12"/>
  <c r="J38" i="12"/>
  <c r="J15" i="12"/>
  <c r="J17" i="12" s="1"/>
  <c r="I14" i="12"/>
  <c r="N28" i="12"/>
  <c r="I28" i="12"/>
  <c r="L28" i="12"/>
  <c r="J28" i="12"/>
  <c r="E28" i="12"/>
  <c r="H28" i="12"/>
  <c r="K28" i="12"/>
  <c r="G28" i="12"/>
  <c r="F28" i="12"/>
  <c r="O28" i="12"/>
  <c r="K26" i="12"/>
  <c r="I26" i="12"/>
  <c r="H26" i="12"/>
  <c r="L26" i="12"/>
  <c r="O26" i="12"/>
  <c r="J26" i="12"/>
  <c r="G26" i="12"/>
  <c r="M26" i="12"/>
  <c r="E26" i="12"/>
  <c r="N26" i="12"/>
  <c r="F26" i="12"/>
  <c r="AL30" i="11"/>
  <c r="AL71" i="11"/>
  <c r="AL95" i="11"/>
  <c r="AL104" i="11"/>
  <c r="AL74" i="11"/>
  <c r="AL86" i="11"/>
  <c r="AL99" i="11"/>
  <c r="AL28" i="11"/>
  <c r="AL63" i="11"/>
  <c r="AL51" i="11"/>
  <c r="AL23" i="11"/>
  <c r="AL61" i="11"/>
  <c r="AL19" i="11"/>
  <c r="AL68" i="11"/>
  <c r="AL42" i="11"/>
  <c r="AL73" i="11"/>
  <c r="AL37" i="11"/>
  <c r="AL54" i="11"/>
  <c r="AL46" i="11"/>
  <c r="AL69" i="11"/>
  <c r="AL44" i="11"/>
  <c r="AL79" i="11"/>
  <c r="AL100" i="11"/>
  <c r="AL26" i="11"/>
  <c r="AL25" i="11"/>
  <c r="AL35" i="11"/>
  <c r="AL17" i="11"/>
  <c r="AL10" i="11"/>
  <c r="AL82" i="11"/>
  <c r="AL31" i="11"/>
  <c r="AL70" i="11"/>
  <c r="AL58" i="11"/>
  <c r="AL94" i="11"/>
  <c r="AL56" i="11"/>
  <c r="AL24" i="11"/>
  <c r="AL22" i="11"/>
  <c r="AL64" i="11"/>
  <c r="AL80" i="11"/>
  <c r="AL57" i="11"/>
  <c r="AL50" i="11"/>
  <c r="AL8" i="11"/>
  <c r="AL59" i="11"/>
  <c r="AL81" i="11"/>
  <c r="AL32" i="11"/>
  <c r="AL48" i="11"/>
  <c r="AL60" i="11"/>
  <c r="AL52" i="11"/>
  <c r="AL67" i="11"/>
  <c r="AL47" i="11"/>
  <c r="AL106" i="11"/>
  <c r="AL11" i="11"/>
  <c r="AL87" i="11"/>
  <c r="AL103" i="11"/>
  <c r="AL92" i="11"/>
  <c r="AL107" i="11"/>
  <c r="AL20" i="11"/>
  <c r="AL14" i="11"/>
  <c r="AL65" i="11"/>
  <c r="AL12" i="11"/>
  <c r="AL39" i="11"/>
  <c r="AL83" i="11"/>
  <c r="AL78" i="11"/>
  <c r="AL91" i="11"/>
  <c r="AL90" i="11"/>
  <c r="AN6" i="11"/>
  <c r="AL38" i="11"/>
  <c r="AL45" i="11"/>
  <c r="AL34" i="11"/>
  <c r="AL105" i="11"/>
  <c r="AL18" i="11"/>
  <c r="AL88" i="11"/>
  <c r="AL96" i="11"/>
  <c r="AL85" i="11"/>
  <c r="AL62" i="11"/>
  <c r="AL53" i="11"/>
  <c r="AL97" i="11"/>
  <c r="AL102" i="11"/>
  <c r="AL93" i="11"/>
  <c r="AL16" i="11"/>
  <c r="AL75" i="11"/>
  <c r="AL29" i="11"/>
  <c r="AL49" i="11"/>
  <c r="AL76" i="11"/>
  <c r="AL89" i="11"/>
  <c r="AL21" i="11"/>
  <c r="AL55" i="11"/>
  <c r="AL66" i="11"/>
  <c r="AL43" i="11"/>
  <c r="AL98" i="11"/>
  <c r="AL36" i="11"/>
  <c r="AL15" i="11"/>
  <c r="I21" i="12"/>
  <c r="I23" i="12" s="1"/>
  <c r="AL77" i="11"/>
  <c r="AL41" i="11"/>
  <c r="AL40" i="11"/>
  <c r="AL101" i="11"/>
  <c r="AL72" i="11"/>
  <c r="AL33" i="11"/>
  <c r="AL109" i="11"/>
  <c r="AL13" i="11"/>
  <c r="AL108" i="11"/>
  <c r="AL27" i="11"/>
  <c r="AL84" i="11"/>
  <c r="N83" i="8"/>
  <c r="N90" i="8"/>
  <c r="N53" i="8"/>
  <c r="N66" i="8"/>
  <c r="P99" i="7"/>
  <c r="O39" i="7"/>
  <c r="N39" i="8"/>
  <c r="N87" i="8"/>
  <c r="O64" i="7"/>
  <c r="N64" i="8"/>
  <c r="O11" i="7"/>
  <c r="N11" i="8"/>
  <c r="N65" i="8"/>
  <c r="P20" i="7"/>
  <c r="N89" i="8"/>
  <c r="N58" i="8"/>
  <c r="P26" i="7"/>
  <c r="O91" i="7"/>
  <c r="N91" i="8"/>
  <c r="N107" i="8"/>
  <c r="N19" i="8"/>
  <c r="Q98" i="7"/>
  <c r="N48" i="8"/>
  <c r="Q38" i="7"/>
  <c r="P23" i="7"/>
  <c r="N43" i="8"/>
  <c r="N25" i="8"/>
  <c r="O24" i="7"/>
  <c r="N24" i="8"/>
  <c r="O88" i="7"/>
  <c r="N88" i="8"/>
  <c r="P78" i="7"/>
  <c r="Q87" i="7"/>
  <c r="Q67" i="7"/>
  <c r="P45" i="7"/>
  <c r="P93" i="7"/>
  <c r="N52" i="8"/>
  <c r="P15" i="7"/>
  <c r="O62" i="7"/>
  <c r="N62" i="8"/>
  <c r="O28" i="7"/>
  <c r="N28" i="8"/>
  <c r="N14" i="8"/>
  <c r="N60" i="8"/>
  <c r="N35" i="8"/>
  <c r="P94" i="7"/>
  <c r="P55" i="7"/>
  <c r="N51" i="8"/>
  <c r="O51" i="7"/>
  <c r="P27" i="7"/>
  <c r="P6" i="7"/>
  <c r="N106" i="8"/>
  <c r="P42" i="7"/>
  <c r="N77" i="8"/>
  <c r="N37" i="8"/>
  <c r="O84" i="7"/>
  <c r="N84" i="8"/>
  <c r="P29" i="7"/>
  <c r="O57" i="7"/>
  <c r="N57" i="8"/>
  <c r="P66" i="7"/>
  <c r="Q92" i="7"/>
  <c r="N99" i="8"/>
  <c r="P65" i="7"/>
  <c r="N71" i="8"/>
  <c r="P89" i="7"/>
  <c r="P58" i="7"/>
  <c r="P107" i="7"/>
  <c r="O72" i="7"/>
  <c r="N72" i="8"/>
  <c r="N103" i="8"/>
  <c r="N47" i="8"/>
  <c r="Q22" i="7"/>
  <c r="N63" i="8"/>
  <c r="O54" i="7"/>
  <c r="N54" i="8"/>
  <c r="N105" i="8"/>
  <c r="Q76" i="7"/>
  <c r="N86" i="8"/>
  <c r="N74" i="8"/>
  <c r="N82" i="8"/>
  <c r="N21" i="8"/>
  <c r="N34" i="8"/>
  <c r="O95" i="7"/>
  <c r="N95" i="8"/>
  <c r="N17" i="8"/>
  <c r="O108" i="7"/>
  <c r="N108" i="8"/>
  <c r="O85" i="7"/>
  <c r="N85" i="8"/>
  <c r="O100" i="7"/>
  <c r="N100" i="8"/>
  <c r="Q71" i="7"/>
  <c r="N15" i="8"/>
  <c r="N61" i="8"/>
  <c r="Q19" i="7"/>
  <c r="Q36" i="7"/>
  <c r="N79" i="8"/>
  <c r="P31" i="7"/>
  <c r="N30" i="8"/>
  <c r="P101" i="7"/>
  <c r="N102" i="8"/>
  <c r="P77" i="7"/>
  <c r="Q96" i="7"/>
  <c r="S73" i="7"/>
  <c r="P37" i="7"/>
  <c r="N104" i="8"/>
  <c r="O104" i="7"/>
  <c r="N12" i="8"/>
  <c r="O12" i="7"/>
  <c r="Q48" i="7"/>
  <c r="N50" i="8"/>
  <c r="N18" i="8"/>
  <c r="O7" i="7"/>
  <c r="N7" i="8"/>
  <c r="N98" i="8"/>
  <c r="N22" i="8"/>
  <c r="N46" i="8"/>
  <c r="N36" i="8"/>
  <c r="N80" i="8"/>
  <c r="P103" i="7"/>
  <c r="P47" i="7"/>
  <c r="N97" i="8"/>
  <c r="P63" i="7"/>
  <c r="O13" i="7"/>
  <c r="N13" i="8"/>
  <c r="O75" i="7"/>
  <c r="N75" i="8"/>
  <c r="P105" i="7"/>
  <c r="P86" i="7"/>
  <c r="O40" i="7"/>
  <c r="N40" i="8"/>
  <c r="P74" i="7"/>
  <c r="P82" i="7"/>
  <c r="P21" i="7"/>
  <c r="P34" i="7"/>
  <c r="P17" i="7"/>
  <c r="N109" i="8"/>
  <c r="N38" i="8"/>
  <c r="N10" i="8"/>
  <c r="R102" i="7"/>
  <c r="O68" i="7"/>
  <c r="N68" i="8"/>
  <c r="N76" i="8"/>
  <c r="P9" i="7"/>
  <c r="P61" i="7"/>
  <c r="N41" i="8"/>
  <c r="O8" i="7"/>
  <c r="N8" i="8"/>
  <c r="P79" i="7"/>
  <c r="N31" i="8"/>
  <c r="P30" i="7"/>
  <c r="N101" i="8"/>
  <c r="N73" i="8"/>
  <c r="Q80" i="7"/>
  <c r="O16" i="7"/>
  <c r="N16" i="8"/>
  <c r="P49" i="7"/>
  <c r="N56" i="8"/>
  <c r="N33" i="8"/>
  <c r="N81" i="8"/>
  <c r="P90" i="7"/>
  <c r="O69" i="7"/>
  <c r="N69" i="8"/>
  <c r="P59" i="7"/>
  <c r="P83" i="7"/>
  <c r="P53" i="7"/>
  <c r="N20" i="8"/>
  <c r="N26" i="8"/>
  <c r="P50" i="7"/>
  <c r="P18" i="7"/>
  <c r="N92" i="8"/>
  <c r="P97" i="7"/>
  <c r="Q46" i="7"/>
  <c r="O32" i="7"/>
  <c r="N32" i="8"/>
  <c r="Q52" i="7"/>
  <c r="N23" i="8"/>
  <c r="P43" i="7"/>
  <c r="P25" i="7"/>
  <c r="N78" i="8"/>
  <c r="P109" i="7"/>
  <c r="N96" i="8"/>
  <c r="O44" i="7"/>
  <c r="N44" i="8"/>
  <c r="P10" i="7"/>
  <c r="N45" i="8"/>
  <c r="N93" i="8"/>
  <c r="N9" i="8"/>
  <c r="O70" i="7"/>
  <c r="N70" i="8"/>
  <c r="P14" i="7"/>
  <c r="P41" i="7"/>
  <c r="P60" i="7"/>
  <c r="P35" i="7"/>
  <c r="N94" i="8"/>
  <c r="N55" i="8"/>
  <c r="N27" i="8"/>
  <c r="N6" i="8"/>
  <c r="P106" i="7"/>
  <c r="N42" i="8"/>
  <c r="N49" i="8"/>
  <c r="P56" i="7"/>
  <c r="P33" i="7"/>
  <c r="P81" i="7"/>
  <c r="N29" i="8"/>
  <c r="AV49" i="11" l="1"/>
  <c r="AV45" i="11"/>
  <c r="AV90" i="11"/>
  <c r="AV109" i="11"/>
  <c r="AV67" i="11"/>
  <c r="AV99" i="11"/>
  <c r="J61" i="12" s="1"/>
  <c r="AV58" i="11"/>
  <c r="J40" i="12"/>
  <c r="J39" i="12"/>
  <c r="I59" i="12"/>
  <c r="AV98" i="11"/>
  <c r="AV53" i="11"/>
  <c r="AV20" i="11"/>
  <c r="AV50" i="11"/>
  <c r="AV26" i="11"/>
  <c r="AV42" i="11"/>
  <c r="AV41" i="11"/>
  <c r="AV15" i="11"/>
  <c r="AV102" i="11"/>
  <c r="AV65" i="11"/>
  <c r="AV59" i="11"/>
  <c r="AV35" i="11"/>
  <c r="AV30" i="11"/>
  <c r="AV74" i="11"/>
  <c r="AV108" i="11"/>
  <c r="AV9" i="11"/>
  <c r="AV105" i="11"/>
  <c r="AV106" i="11"/>
  <c r="AV56" i="11"/>
  <c r="AV63" i="11"/>
  <c r="AV84" i="11"/>
  <c r="AV101" i="11"/>
  <c r="AV21" i="11"/>
  <c r="AV93" i="11"/>
  <c r="AV88" i="11"/>
  <c r="AV39" i="11"/>
  <c r="AV87" i="11"/>
  <c r="AV32" i="11"/>
  <c r="AV22" i="11"/>
  <c r="AV10" i="11"/>
  <c r="AV69" i="11"/>
  <c r="AV54" i="11"/>
  <c r="AV23" i="11"/>
  <c r="AV95" i="11"/>
  <c r="AV33" i="11"/>
  <c r="AV66" i="11"/>
  <c r="J20" i="12" s="1"/>
  <c r="AV75" i="11"/>
  <c r="AV85" i="11"/>
  <c r="AV78" i="11"/>
  <c r="AV92" i="11"/>
  <c r="AV60" i="11"/>
  <c r="AV80" i="11"/>
  <c r="AV31" i="11"/>
  <c r="AV79" i="11"/>
  <c r="AV7" i="11"/>
  <c r="J22" i="12" s="1"/>
  <c r="AV19" i="11"/>
  <c r="O67" i="8"/>
  <c r="AV72" i="11"/>
  <c r="AV40" i="11"/>
  <c r="AV77" i="11"/>
  <c r="AV97" i="11"/>
  <c r="AV62" i="11"/>
  <c r="AV96" i="11"/>
  <c r="AV18" i="11"/>
  <c r="AV34" i="11"/>
  <c r="AV38" i="11"/>
  <c r="AV6" i="11"/>
  <c r="J59" i="12" s="1"/>
  <c r="AV46" i="11"/>
  <c r="AV37" i="11"/>
  <c r="AV73" i="11"/>
  <c r="AV68" i="11"/>
  <c r="AV61" i="11"/>
  <c r="AV51" i="11"/>
  <c r="AV28" i="11"/>
  <c r="AV86" i="11"/>
  <c r="AV104" i="11"/>
  <c r="AV71" i="11"/>
  <c r="AV27" i="11"/>
  <c r="AV13" i="11"/>
  <c r="AV36" i="11"/>
  <c r="AV43" i="11"/>
  <c r="AV55" i="11"/>
  <c r="AV89" i="11"/>
  <c r="AV76" i="11"/>
  <c r="AV29" i="11"/>
  <c r="AV16" i="11"/>
  <c r="AV91" i="11"/>
  <c r="AV83" i="11"/>
  <c r="J60" i="12" s="1"/>
  <c r="AV12" i="11"/>
  <c r="AV14" i="11"/>
  <c r="AV107" i="11"/>
  <c r="AV103" i="11"/>
  <c r="AV11" i="11"/>
  <c r="AV47" i="11"/>
  <c r="AV52" i="11"/>
  <c r="AV48" i="11"/>
  <c r="AV81" i="11"/>
  <c r="AV8" i="11"/>
  <c r="AV57" i="11"/>
  <c r="AV64" i="11"/>
  <c r="AV24" i="11"/>
  <c r="AV94" i="11"/>
  <c r="AV70" i="11"/>
  <c r="AV82" i="11"/>
  <c r="AV17" i="11"/>
  <c r="AV25" i="11"/>
  <c r="AV100" i="11"/>
  <c r="AV44" i="11"/>
  <c r="O33" i="8"/>
  <c r="O25" i="8"/>
  <c r="J14" i="12"/>
  <c r="K38" i="12"/>
  <c r="K15" i="12"/>
  <c r="K14" i="12" s="1"/>
  <c r="J16" i="12"/>
  <c r="AW77" i="11"/>
  <c r="AM77" i="11"/>
  <c r="AW98" i="11"/>
  <c r="AM98" i="11"/>
  <c r="AW21" i="11"/>
  <c r="AM21" i="11"/>
  <c r="AW49" i="11"/>
  <c r="AM49" i="11"/>
  <c r="AW93" i="11"/>
  <c r="AM93" i="11"/>
  <c r="AW91" i="11"/>
  <c r="AM91" i="11"/>
  <c r="AW12" i="11"/>
  <c r="AM12" i="11"/>
  <c r="AW107" i="11"/>
  <c r="AM107" i="11"/>
  <c r="AW11" i="11"/>
  <c r="AM11" i="11"/>
  <c r="AW52" i="11"/>
  <c r="AM52" i="11"/>
  <c r="AW8" i="11"/>
  <c r="AM8" i="11"/>
  <c r="AW64" i="11"/>
  <c r="AM64" i="11"/>
  <c r="AW94" i="11"/>
  <c r="AM94" i="11"/>
  <c r="AW70" i="11"/>
  <c r="AM70" i="11"/>
  <c r="AW17" i="11"/>
  <c r="AM17" i="11"/>
  <c r="AW25" i="11"/>
  <c r="AM25" i="11"/>
  <c r="AW100" i="11"/>
  <c r="AM100" i="11"/>
  <c r="AW44" i="11"/>
  <c r="AM44" i="11"/>
  <c r="AW46" i="11"/>
  <c r="AM46" i="11"/>
  <c r="AW73" i="11"/>
  <c r="AM73" i="11"/>
  <c r="AW61" i="11"/>
  <c r="AM61" i="11"/>
  <c r="AW28" i="11"/>
  <c r="AM28" i="11"/>
  <c r="AW86" i="11"/>
  <c r="AM86" i="11"/>
  <c r="AW71" i="11"/>
  <c r="AM71" i="11"/>
  <c r="AW13" i="11"/>
  <c r="AM13" i="11"/>
  <c r="AW62" i="11"/>
  <c r="AM62" i="11"/>
  <c r="AW18" i="11"/>
  <c r="AM18" i="11"/>
  <c r="AW34" i="11"/>
  <c r="AM34" i="11"/>
  <c r="AW38" i="11"/>
  <c r="AM38" i="11"/>
  <c r="AW7" i="11"/>
  <c r="K22" i="12" s="1"/>
  <c r="AM7" i="11"/>
  <c r="AW6" i="11"/>
  <c r="AW33" i="11"/>
  <c r="AM33" i="11"/>
  <c r="AW101" i="11"/>
  <c r="AM101" i="11"/>
  <c r="AW41" i="11"/>
  <c r="AM41" i="11"/>
  <c r="AW36" i="11"/>
  <c r="AM36" i="11"/>
  <c r="AW43" i="11"/>
  <c r="AM43" i="11"/>
  <c r="AW55" i="11"/>
  <c r="AM55" i="11"/>
  <c r="AW89" i="11"/>
  <c r="AM89" i="11"/>
  <c r="AW76" i="11"/>
  <c r="AM76" i="11"/>
  <c r="AW29" i="11"/>
  <c r="AM29" i="11"/>
  <c r="AW16" i="11"/>
  <c r="AM16" i="11"/>
  <c r="AW90" i="11"/>
  <c r="AM90" i="11"/>
  <c r="AW78" i="11"/>
  <c r="AM78" i="11"/>
  <c r="AW39" i="11"/>
  <c r="AM39" i="11"/>
  <c r="AW65" i="11"/>
  <c r="AM65" i="11"/>
  <c r="AW20" i="11"/>
  <c r="AM20" i="11"/>
  <c r="AW92" i="11"/>
  <c r="AM92" i="11"/>
  <c r="AW87" i="11"/>
  <c r="AM87" i="11"/>
  <c r="AW106" i="11"/>
  <c r="AM106" i="11"/>
  <c r="AW67" i="11"/>
  <c r="AM67" i="11"/>
  <c r="AW60" i="11"/>
  <c r="AM60" i="11"/>
  <c r="AW32" i="11"/>
  <c r="AM32" i="11"/>
  <c r="AW59" i="11"/>
  <c r="AM59" i="11"/>
  <c r="AW50" i="11"/>
  <c r="AM50" i="11"/>
  <c r="AW80" i="11"/>
  <c r="AM80" i="11"/>
  <c r="AW22" i="11"/>
  <c r="AM22" i="11"/>
  <c r="AW56" i="11"/>
  <c r="AM56" i="11"/>
  <c r="AW58" i="11"/>
  <c r="AM58" i="11"/>
  <c r="AW31" i="11"/>
  <c r="AM31" i="11"/>
  <c r="AW10" i="11"/>
  <c r="AM10" i="11"/>
  <c r="AW35" i="11"/>
  <c r="AM35" i="11"/>
  <c r="AW26" i="11"/>
  <c r="AM26" i="11"/>
  <c r="AW79" i="11"/>
  <c r="AM79" i="11"/>
  <c r="AW69" i="11"/>
  <c r="AM69" i="11"/>
  <c r="AW54" i="11"/>
  <c r="AM54" i="11"/>
  <c r="AW42" i="11"/>
  <c r="AM42" i="11"/>
  <c r="AW19" i="11"/>
  <c r="AM19" i="11"/>
  <c r="AW23" i="11"/>
  <c r="AM23" i="11"/>
  <c r="AW63" i="11"/>
  <c r="AM63" i="11"/>
  <c r="AW99" i="11"/>
  <c r="K61" i="12" s="1"/>
  <c r="AM99" i="11"/>
  <c r="AW74" i="11"/>
  <c r="AM74" i="11"/>
  <c r="AW95" i="11"/>
  <c r="AM95" i="11"/>
  <c r="AW30" i="11"/>
  <c r="AM30" i="11"/>
  <c r="AW72" i="11"/>
  <c r="AM72" i="11"/>
  <c r="AW40" i="11"/>
  <c r="AM40" i="11"/>
  <c r="AW15" i="11"/>
  <c r="AM15" i="11"/>
  <c r="AW66" i="11"/>
  <c r="K20" i="12" s="1"/>
  <c r="AM66" i="11"/>
  <c r="AW9" i="11"/>
  <c r="AM9" i="11"/>
  <c r="AW75" i="11"/>
  <c r="AM75" i="11"/>
  <c r="AO6" i="11"/>
  <c r="AW83" i="11"/>
  <c r="K60" i="12" s="1"/>
  <c r="AM83" i="11"/>
  <c r="AW14" i="11"/>
  <c r="AM14" i="11"/>
  <c r="AW103" i="11"/>
  <c r="AM103" i="11"/>
  <c r="AW47" i="11"/>
  <c r="AM47" i="11"/>
  <c r="AW48" i="11"/>
  <c r="AM48" i="11"/>
  <c r="AW81" i="11"/>
  <c r="AM81" i="11"/>
  <c r="AW57" i="11"/>
  <c r="AM57" i="11"/>
  <c r="AW24" i="11"/>
  <c r="AM24" i="11"/>
  <c r="AW82" i="11"/>
  <c r="AM82" i="11"/>
  <c r="J21" i="12"/>
  <c r="J23" i="12" s="1"/>
  <c r="AW37" i="11"/>
  <c r="AM37" i="11"/>
  <c r="AW68" i="11"/>
  <c r="AM68" i="11"/>
  <c r="AW51" i="11"/>
  <c r="AM51" i="11"/>
  <c r="AW104" i="11"/>
  <c r="AM104" i="11"/>
  <c r="AW27" i="11"/>
  <c r="AM27" i="11"/>
  <c r="AW97" i="11"/>
  <c r="AM97" i="11"/>
  <c r="AW96" i="11"/>
  <c r="AM96" i="11"/>
  <c r="AW84" i="11"/>
  <c r="AM84" i="11"/>
  <c r="AW108" i="11"/>
  <c r="AM108" i="11"/>
  <c r="AW109" i="11"/>
  <c r="AW102" i="11"/>
  <c r="AM102" i="11"/>
  <c r="AW53" i="11"/>
  <c r="AM53" i="11"/>
  <c r="AW85" i="11"/>
  <c r="AM85" i="11"/>
  <c r="AW88" i="11"/>
  <c r="AM88" i="11"/>
  <c r="AW105" i="11"/>
  <c r="AM105" i="11"/>
  <c r="AW45" i="11"/>
  <c r="AM45" i="11"/>
  <c r="O109" i="8"/>
  <c r="O99" i="8"/>
  <c r="O49" i="8"/>
  <c r="O74" i="8"/>
  <c r="Q97" i="7"/>
  <c r="O53" i="8"/>
  <c r="O9" i="8"/>
  <c r="P68" i="7"/>
  <c r="O68" i="8"/>
  <c r="O34" i="8"/>
  <c r="R71" i="7"/>
  <c r="P85" i="7"/>
  <c r="O85" i="8"/>
  <c r="P54" i="7"/>
  <c r="O54" i="8"/>
  <c r="O48" i="8"/>
  <c r="Q89" i="7"/>
  <c r="O73" i="8"/>
  <c r="O27" i="8"/>
  <c r="Q55" i="7"/>
  <c r="P28" i="7"/>
  <c r="O28" i="8"/>
  <c r="Q26" i="7"/>
  <c r="O83" i="8"/>
  <c r="Q49" i="7"/>
  <c r="R80" i="7"/>
  <c r="Q9" i="7"/>
  <c r="Q34" i="7"/>
  <c r="O105" i="8"/>
  <c r="O47" i="8"/>
  <c r="R96" i="7"/>
  <c r="P72" i="7"/>
  <c r="O72" i="8"/>
  <c r="O58" i="8"/>
  <c r="O6" i="8"/>
  <c r="Q27" i="7"/>
  <c r="O55" i="8"/>
  <c r="Q15" i="7"/>
  <c r="Q93" i="7"/>
  <c r="R67" i="7"/>
  <c r="Q78" i="7"/>
  <c r="P24" i="7"/>
  <c r="O24" i="8"/>
  <c r="Q23" i="7"/>
  <c r="O26" i="8"/>
  <c r="Q20" i="7"/>
  <c r="P39" i="7"/>
  <c r="O39" i="8"/>
  <c r="O81" i="8"/>
  <c r="O56" i="8"/>
  <c r="O106" i="8"/>
  <c r="Q35" i="7"/>
  <c r="Q41" i="7"/>
  <c r="O70" i="8"/>
  <c r="P70" i="7"/>
  <c r="Q10" i="7"/>
  <c r="P44" i="7"/>
  <c r="O44" i="8"/>
  <c r="O87" i="8"/>
  <c r="Q43" i="7"/>
  <c r="R52" i="7"/>
  <c r="R46" i="7"/>
  <c r="O98" i="8"/>
  <c r="Q50" i="7"/>
  <c r="Q83" i="7"/>
  <c r="P69" i="7"/>
  <c r="O69" i="8"/>
  <c r="O30" i="8"/>
  <c r="Q79" i="7"/>
  <c r="O61" i="8"/>
  <c r="S102" i="7"/>
  <c r="O17" i="8"/>
  <c r="O21" i="8"/>
  <c r="O86" i="8"/>
  <c r="O63" i="8"/>
  <c r="Q47" i="7"/>
  <c r="P104" i="7"/>
  <c r="O104" i="8"/>
  <c r="O77" i="8"/>
  <c r="O31" i="8"/>
  <c r="R36" i="7"/>
  <c r="O100" i="8"/>
  <c r="P100" i="7"/>
  <c r="P108" i="7"/>
  <c r="O108" i="8"/>
  <c r="O38" i="8"/>
  <c r="O107" i="8"/>
  <c r="Q58" i="7"/>
  <c r="O65" i="8"/>
  <c r="R92" i="7"/>
  <c r="P57" i="7"/>
  <c r="O57" i="8"/>
  <c r="P84" i="7"/>
  <c r="O84" i="8"/>
  <c r="O42" i="8"/>
  <c r="Q6" i="7"/>
  <c r="O51" i="8"/>
  <c r="P51" i="7"/>
  <c r="O94" i="8"/>
  <c r="P62" i="7"/>
  <c r="O62" i="8"/>
  <c r="O15" i="8"/>
  <c r="O45" i="8"/>
  <c r="O64" i="8"/>
  <c r="P64" i="7"/>
  <c r="Q60" i="7"/>
  <c r="Q14" i="7"/>
  <c r="P32" i="7"/>
  <c r="O32" i="8"/>
  <c r="Q18" i="7"/>
  <c r="Q59" i="7"/>
  <c r="Q90" i="7"/>
  <c r="O8" i="8"/>
  <c r="P8" i="7"/>
  <c r="Q82" i="7"/>
  <c r="Q105" i="7"/>
  <c r="Q103" i="7"/>
  <c r="P12" i="7"/>
  <c r="O12" i="8"/>
  <c r="O37" i="8"/>
  <c r="O80" i="8"/>
  <c r="Q101" i="7"/>
  <c r="R76" i="7"/>
  <c r="O66" i="8"/>
  <c r="Q29" i="7"/>
  <c r="O96" i="8"/>
  <c r="O93" i="8"/>
  <c r="O78" i="8"/>
  <c r="O23" i="8"/>
  <c r="O20" i="8"/>
  <c r="P11" i="7"/>
  <c r="O11" i="8"/>
  <c r="Q33" i="7"/>
  <c r="O35" i="8"/>
  <c r="O41" i="8"/>
  <c r="Q109" i="7"/>
  <c r="Q25" i="7"/>
  <c r="O50" i="8"/>
  <c r="O79" i="8"/>
  <c r="O82" i="8"/>
  <c r="P40" i="7"/>
  <c r="O40" i="8"/>
  <c r="P13" i="7"/>
  <c r="O13" i="8"/>
  <c r="Q37" i="7"/>
  <c r="P95" i="7"/>
  <c r="O95" i="8"/>
  <c r="Q81" i="7"/>
  <c r="Q56" i="7"/>
  <c r="Q106" i="7"/>
  <c r="O60" i="8"/>
  <c r="O14" i="8"/>
  <c r="O10" i="8"/>
  <c r="O43" i="8"/>
  <c r="O97" i="8"/>
  <c r="O18" i="8"/>
  <c r="Q53" i="7"/>
  <c r="O59" i="8"/>
  <c r="O90" i="8"/>
  <c r="P16" i="7"/>
  <c r="O16" i="8"/>
  <c r="Q30" i="7"/>
  <c r="Q61" i="7"/>
  <c r="Q17" i="7"/>
  <c r="Q21" i="7"/>
  <c r="Q74" i="7"/>
  <c r="Q86" i="7"/>
  <c r="P75" i="7"/>
  <c r="O75" i="8"/>
  <c r="Q63" i="7"/>
  <c r="O103" i="8"/>
  <c r="P7" i="7"/>
  <c r="O7" i="8"/>
  <c r="O46" i="8"/>
  <c r="O36" i="8"/>
  <c r="O19" i="8"/>
  <c r="O71" i="8"/>
  <c r="O52" i="8"/>
  <c r="O76" i="8"/>
  <c r="O22" i="8"/>
  <c r="O92" i="8"/>
  <c r="R48" i="7"/>
  <c r="T73" i="7"/>
  <c r="Q77" i="7"/>
  <c r="O101" i="8"/>
  <c r="Q31" i="7"/>
  <c r="R19" i="7"/>
  <c r="R22" i="7"/>
  <c r="Q107" i="7"/>
  <c r="O89" i="8"/>
  <c r="Q65" i="7"/>
  <c r="Q66" i="7"/>
  <c r="O29" i="8"/>
  <c r="Q42" i="7"/>
  <c r="O102" i="8"/>
  <c r="Q94" i="7"/>
  <c r="Q45" i="7"/>
  <c r="R87" i="7"/>
  <c r="P88" i="7"/>
  <c r="O88" i="8"/>
  <c r="R38" i="7"/>
  <c r="R98" i="7"/>
  <c r="P91" i="7"/>
  <c r="O91" i="8"/>
  <c r="Q99" i="7"/>
  <c r="K40" i="12" l="1"/>
  <c r="K39" i="12"/>
  <c r="K59" i="12"/>
  <c r="P43" i="8"/>
  <c r="L38" i="12"/>
  <c r="L40" i="12" s="1"/>
  <c r="L15" i="12"/>
  <c r="L17" i="12" s="1"/>
  <c r="K16" i="12"/>
  <c r="K17" i="12"/>
  <c r="AX108" i="11"/>
  <c r="AN108" i="11"/>
  <c r="AX27" i="11"/>
  <c r="AN27" i="11"/>
  <c r="AX37" i="11"/>
  <c r="AN37" i="11"/>
  <c r="AX57" i="11"/>
  <c r="AN57" i="11"/>
  <c r="AX26" i="11"/>
  <c r="AN26" i="11"/>
  <c r="AX58" i="11"/>
  <c r="AN58" i="11"/>
  <c r="AX50" i="11"/>
  <c r="AN50" i="11"/>
  <c r="AX67" i="11"/>
  <c r="AN67" i="11"/>
  <c r="AX20" i="11"/>
  <c r="AN20" i="11"/>
  <c r="AX90" i="11"/>
  <c r="AN90" i="11"/>
  <c r="AX89" i="11"/>
  <c r="AN89" i="11"/>
  <c r="AX41" i="11"/>
  <c r="AN41" i="11"/>
  <c r="AX7" i="11"/>
  <c r="AN7" i="11"/>
  <c r="AX6" i="11"/>
  <c r="AX62" i="11"/>
  <c r="AN62" i="11"/>
  <c r="AX28" i="11"/>
  <c r="AN28" i="11"/>
  <c r="AX44" i="11"/>
  <c r="AN44" i="11"/>
  <c r="AX70" i="11"/>
  <c r="AN70" i="11"/>
  <c r="AX52" i="11"/>
  <c r="AN52" i="11"/>
  <c r="AX91" i="11"/>
  <c r="AN91" i="11"/>
  <c r="AX49" i="11"/>
  <c r="AN49" i="11"/>
  <c r="AX85" i="11"/>
  <c r="AN85" i="11"/>
  <c r="AX66" i="11"/>
  <c r="L20" i="12" s="1"/>
  <c r="AN66" i="11"/>
  <c r="AX30" i="11"/>
  <c r="AN30" i="11"/>
  <c r="AX84" i="11"/>
  <c r="AN84" i="11"/>
  <c r="AX97" i="11"/>
  <c r="AN97" i="11"/>
  <c r="AX104" i="11"/>
  <c r="AN104" i="11"/>
  <c r="AX68" i="11"/>
  <c r="AN68" i="11"/>
  <c r="AX24" i="11"/>
  <c r="AN24" i="11"/>
  <c r="AX81" i="11"/>
  <c r="AN81" i="11"/>
  <c r="AX47" i="11"/>
  <c r="AN47" i="11"/>
  <c r="AX14" i="11"/>
  <c r="AN14" i="11"/>
  <c r="AX54" i="11"/>
  <c r="AN54" i="11"/>
  <c r="AX79" i="11"/>
  <c r="AN79" i="11"/>
  <c r="AX35" i="11"/>
  <c r="AN35" i="11"/>
  <c r="AX31" i="11"/>
  <c r="AN31" i="11"/>
  <c r="AX56" i="11"/>
  <c r="AN56" i="11"/>
  <c r="AX80" i="11"/>
  <c r="AN80" i="11"/>
  <c r="AX59" i="11"/>
  <c r="AN59" i="11"/>
  <c r="AX60" i="11"/>
  <c r="AN60" i="11"/>
  <c r="AX106" i="11"/>
  <c r="AN106" i="11"/>
  <c r="AX92" i="11"/>
  <c r="AN92" i="11"/>
  <c r="AX65" i="11"/>
  <c r="AN65" i="11"/>
  <c r="AX78" i="11"/>
  <c r="AN78" i="11"/>
  <c r="AX16" i="11"/>
  <c r="AN16" i="11"/>
  <c r="AX76" i="11"/>
  <c r="AN76" i="11"/>
  <c r="AX55" i="11"/>
  <c r="AN55" i="11"/>
  <c r="AX36" i="11"/>
  <c r="AN36" i="11"/>
  <c r="AX101" i="11"/>
  <c r="AN101" i="11"/>
  <c r="K21" i="12"/>
  <c r="K23" i="12" s="1"/>
  <c r="AX38" i="11"/>
  <c r="AN38" i="11"/>
  <c r="AX18" i="11"/>
  <c r="AN18" i="11"/>
  <c r="AX13" i="11"/>
  <c r="AN13" i="11"/>
  <c r="AX86" i="11"/>
  <c r="AN86" i="11"/>
  <c r="AX61" i="11"/>
  <c r="AN61" i="11"/>
  <c r="AX46" i="11"/>
  <c r="AN46" i="11"/>
  <c r="AX100" i="11"/>
  <c r="AN100" i="11"/>
  <c r="AX17" i="11"/>
  <c r="AN17" i="11"/>
  <c r="AX94" i="11"/>
  <c r="AN94" i="11"/>
  <c r="AX8" i="11"/>
  <c r="AN8" i="11"/>
  <c r="AX11" i="11"/>
  <c r="AN11" i="11"/>
  <c r="AX12" i="11"/>
  <c r="AN12" i="11"/>
  <c r="AX93" i="11"/>
  <c r="AN93" i="11"/>
  <c r="AX21" i="11"/>
  <c r="AN21" i="11"/>
  <c r="AX77" i="11"/>
  <c r="AN77" i="11"/>
  <c r="AX96" i="11"/>
  <c r="AN96" i="11"/>
  <c r="AX51" i="11"/>
  <c r="AN51" i="11"/>
  <c r="AX82" i="11"/>
  <c r="AN82" i="11"/>
  <c r="AX48" i="11"/>
  <c r="AN48" i="11"/>
  <c r="AX103" i="11"/>
  <c r="AN103" i="11"/>
  <c r="AX83" i="11"/>
  <c r="L60" i="12" s="1"/>
  <c r="AN83" i="11"/>
  <c r="AX69" i="11"/>
  <c r="AN69" i="11"/>
  <c r="AX10" i="11"/>
  <c r="AN10" i="11"/>
  <c r="AX22" i="11"/>
  <c r="AN22" i="11"/>
  <c r="AX32" i="11"/>
  <c r="AN32" i="11"/>
  <c r="AX87" i="11"/>
  <c r="AN87" i="11"/>
  <c r="AX39" i="11"/>
  <c r="AN39" i="11"/>
  <c r="AX29" i="11"/>
  <c r="AN29" i="11"/>
  <c r="AX43" i="11"/>
  <c r="AN43" i="11"/>
  <c r="AX33" i="11"/>
  <c r="AN33" i="11"/>
  <c r="AX34" i="11"/>
  <c r="AN34" i="11"/>
  <c r="AX71" i="11"/>
  <c r="AN71" i="11"/>
  <c r="AX73" i="11"/>
  <c r="AN73" i="11"/>
  <c r="AX25" i="11"/>
  <c r="AN25" i="11"/>
  <c r="AX64" i="11"/>
  <c r="AN64" i="11"/>
  <c r="AX107" i="11"/>
  <c r="AN107" i="11"/>
  <c r="AX98" i="11"/>
  <c r="AN98" i="11"/>
  <c r="AX105" i="11"/>
  <c r="AN105" i="11"/>
  <c r="AX102" i="11"/>
  <c r="AN102" i="11"/>
  <c r="AX75" i="11"/>
  <c r="AN75" i="11"/>
  <c r="AX40" i="11"/>
  <c r="AN40" i="11"/>
  <c r="AX74" i="11"/>
  <c r="AN74" i="11"/>
  <c r="AX63" i="11"/>
  <c r="AN63" i="11"/>
  <c r="AX19" i="11"/>
  <c r="AN19" i="11"/>
  <c r="AX45" i="11"/>
  <c r="AN45" i="11"/>
  <c r="AX88" i="11"/>
  <c r="AN88" i="11"/>
  <c r="AX53" i="11"/>
  <c r="AN53" i="11"/>
  <c r="AP6" i="11"/>
  <c r="AX9" i="11"/>
  <c r="AN9" i="11"/>
  <c r="AX15" i="11"/>
  <c r="AN15" i="11"/>
  <c r="AX72" i="11"/>
  <c r="AN72" i="11"/>
  <c r="AX95" i="11"/>
  <c r="AN95" i="11"/>
  <c r="AX99" i="11"/>
  <c r="L61" i="12" s="1"/>
  <c r="AN99" i="11"/>
  <c r="AX23" i="11"/>
  <c r="AN23" i="11"/>
  <c r="AX42" i="11"/>
  <c r="AN42" i="11"/>
  <c r="P105" i="8"/>
  <c r="R65" i="7"/>
  <c r="P77" i="8"/>
  <c r="S48" i="7"/>
  <c r="P86" i="8"/>
  <c r="P61" i="8"/>
  <c r="P56" i="8"/>
  <c r="P37" i="8"/>
  <c r="P101" i="8"/>
  <c r="Q8" i="7"/>
  <c r="P8" i="8"/>
  <c r="P59" i="8"/>
  <c r="R47" i="7"/>
  <c r="R23" i="7"/>
  <c r="P26" i="8"/>
  <c r="P55" i="8"/>
  <c r="P89" i="8"/>
  <c r="P45" i="8"/>
  <c r="S22" i="7"/>
  <c r="R31" i="7"/>
  <c r="R56" i="7"/>
  <c r="R37" i="7"/>
  <c r="Q40" i="7"/>
  <c r="P40" i="8"/>
  <c r="P25" i="8"/>
  <c r="R59" i="7"/>
  <c r="R60" i="7"/>
  <c r="P38" i="8"/>
  <c r="P73" i="8"/>
  <c r="P69" i="8"/>
  <c r="Q69" i="7"/>
  <c r="R50" i="7"/>
  <c r="R34" i="7"/>
  <c r="P85" i="8"/>
  <c r="Q85" i="7"/>
  <c r="R97" i="7"/>
  <c r="R99" i="7"/>
  <c r="Q88" i="7"/>
  <c r="P88" i="8"/>
  <c r="P42" i="8"/>
  <c r="R66" i="7"/>
  <c r="P107" i="8"/>
  <c r="S19" i="7"/>
  <c r="R17" i="7"/>
  <c r="P30" i="8"/>
  <c r="P94" i="8"/>
  <c r="R42" i="7"/>
  <c r="P65" i="8"/>
  <c r="R107" i="7"/>
  <c r="R77" i="7"/>
  <c r="Q75" i="7"/>
  <c r="P75" i="8"/>
  <c r="R74" i="7"/>
  <c r="P17" i="8"/>
  <c r="R30" i="7"/>
  <c r="P16" i="8"/>
  <c r="Q16" i="7"/>
  <c r="R53" i="7"/>
  <c r="R106" i="7"/>
  <c r="P81" i="8"/>
  <c r="Q95" i="7"/>
  <c r="P95" i="8"/>
  <c r="Q13" i="7"/>
  <c r="P13" i="8"/>
  <c r="R109" i="7"/>
  <c r="P33" i="8"/>
  <c r="P29" i="8"/>
  <c r="S76" i="7"/>
  <c r="R103" i="7"/>
  <c r="R82" i="7"/>
  <c r="R90" i="7"/>
  <c r="R18" i="7"/>
  <c r="R14" i="7"/>
  <c r="R6" i="7"/>
  <c r="Q84" i="7"/>
  <c r="P84" i="8"/>
  <c r="S92" i="7"/>
  <c r="Q100" i="7"/>
  <c r="P100" i="8"/>
  <c r="P47" i="8"/>
  <c r="R83" i="7"/>
  <c r="Q44" i="7"/>
  <c r="P44" i="8"/>
  <c r="R35" i="7"/>
  <c r="Q24" i="7"/>
  <c r="P24" i="8"/>
  <c r="S67" i="7"/>
  <c r="R15" i="7"/>
  <c r="Q72" i="7"/>
  <c r="P72" i="8"/>
  <c r="R9" i="7"/>
  <c r="R49" i="7"/>
  <c r="R26" i="7"/>
  <c r="R55" i="7"/>
  <c r="R89" i="7"/>
  <c r="P54" i="8"/>
  <c r="Q54" i="7"/>
  <c r="S71" i="7"/>
  <c r="Q91" i="7"/>
  <c r="P91" i="8"/>
  <c r="S38" i="7"/>
  <c r="S87" i="7"/>
  <c r="R94" i="7"/>
  <c r="P31" i="8"/>
  <c r="P63" i="8"/>
  <c r="P21" i="8"/>
  <c r="P109" i="8"/>
  <c r="R33" i="7"/>
  <c r="P60" i="8"/>
  <c r="P98" i="8"/>
  <c r="Q51" i="7"/>
  <c r="P51" i="8"/>
  <c r="P79" i="8"/>
  <c r="P50" i="8"/>
  <c r="S46" i="7"/>
  <c r="R43" i="7"/>
  <c r="R10" i="7"/>
  <c r="P41" i="8"/>
  <c r="Q39" i="7"/>
  <c r="P39" i="8"/>
  <c r="P78" i="8"/>
  <c r="R93" i="7"/>
  <c r="P34" i="8"/>
  <c r="P99" i="8"/>
  <c r="P66" i="8"/>
  <c r="R63" i="7"/>
  <c r="R86" i="7"/>
  <c r="R21" i="7"/>
  <c r="R61" i="7"/>
  <c r="R101" i="7"/>
  <c r="Q12" i="7"/>
  <c r="P12" i="8"/>
  <c r="R105" i="7"/>
  <c r="Q32" i="7"/>
  <c r="P32" i="8"/>
  <c r="P57" i="8"/>
  <c r="Q57" i="7"/>
  <c r="P58" i="8"/>
  <c r="R79" i="7"/>
  <c r="P10" i="8"/>
  <c r="R41" i="7"/>
  <c r="P20" i="8"/>
  <c r="P23" i="8"/>
  <c r="R78" i="7"/>
  <c r="P93" i="8"/>
  <c r="P27" i="8"/>
  <c r="S96" i="7"/>
  <c r="S80" i="7"/>
  <c r="S98" i="7"/>
  <c r="R45" i="7"/>
  <c r="U73" i="7"/>
  <c r="Q7" i="7"/>
  <c r="P7" i="8"/>
  <c r="P76" i="8"/>
  <c r="P71" i="8"/>
  <c r="P92" i="8"/>
  <c r="P46" i="8"/>
  <c r="P52" i="8"/>
  <c r="P67" i="8"/>
  <c r="P80" i="8"/>
  <c r="P22" i="8"/>
  <c r="P48" i="8"/>
  <c r="P36" i="8"/>
  <c r="P19" i="8"/>
  <c r="P96" i="8"/>
  <c r="P74" i="8"/>
  <c r="P53" i="8"/>
  <c r="P106" i="8"/>
  <c r="R81" i="7"/>
  <c r="R25" i="7"/>
  <c r="Q11" i="7"/>
  <c r="P11" i="8"/>
  <c r="R29" i="7"/>
  <c r="P103" i="8"/>
  <c r="P82" i="8"/>
  <c r="P90" i="8"/>
  <c r="P18" i="8"/>
  <c r="P14" i="8"/>
  <c r="Q64" i="7"/>
  <c r="P64" i="8"/>
  <c r="P87" i="8"/>
  <c r="Q62" i="7"/>
  <c r="P62" i="8"/>
  <c r="P102" i="8"/>
  <c r="P6" i="8"/>
  <c r="R58" i="7"/>
  <c r="Q108" i="7"/>
  <c r="P108" i="8"/>
  <c r="S36" i="7"/>
  <c r="Q104" i="7"/>
  <c r="P104" i="8"/>
  <c r="T102" i="7"/>
  <c r="P83" i="8"/>
  <c r="S52" i="7"/>
  <c r="Q70" i="7"/>
  <c r="P70" i="8"/>
  <c r="P35" i="8"/>
  <c r="R20" i="7"/>
  <c r="P15" i="8"/>
  <c r="R27" i="7"/>
  <c r="P9" i="8"/>
  <c r="P49" i="8"/>
  <c r="P28" i="8"/>
  <c r="Q28" i="7"/>
  <c r="Q68" i="7"/>
  <c r="P68" i="8"/>
  <c r="P97" i="8"/>
  <c r="L59" i="12" l="1"/>
  <c r="Q29" i="8"/>
  <c r="L39" i="12"/>
  <c r="L22" i="12"/>
  <c r="M38" i="12"/>
  <c r="M40" i="12" s="1"/>
  <c r="M15" i="12"/>
  <c r="M14" i="12" s="1"/>
  <c r="L14" i="12"/>
  <c r="L16" i="12"/>
  <c r="AY88" i="11"/>
  <c r="AO88" i="11"/>
  <c r="AY19" i="11"/>
  <c r="AO19" i="11"/>
  <c r="AY74" i="11"/>
  <c r="AO74" i="11"/>
  <c r="AY75" i="11"/>
  <c r="AO75" i="11"/>
  <c r="AY105" i="11"/>
  <c r="AO105" i="11"/>
  <c r="AY107" i="11"/>
  <c r="AO107" i="11"/>
  <c r="AY25" i="11"/>
  <c r="AO25" i="11"/>
  <c r="AY71" i="11"/>
  <c r="AO71" i="11"/>
  <c r="AY33" i="11"/>
  <c r="AO33" i="11"/>
  <c r="AY29" i="11"/>
  <c r="AO29" i="11"/>
  <c r="AY87" i="11"/>
  <c r="AO87" i="11"/>
  <c r="AY22" i="11"/>
  <c r="AO22" i="11"/>
  <c r="AY69" i="11"/>
  <c r="AO69" i="11"/>
  <c r="AY103" i="11"/>
  <c r="AO103" i="11"/>
  <c r="AY82" i="11"/>
  <c r="AO82" i="11"/>
  <c r="AY96" i="11"/>
  <c r="AO96" i="11"/>
  <c r="AY21" i="11"/>
  <c r="AO21" i="11"/>
  <c r="AY12" i="11"/>
  <c r="AO12" i="11"/>
  <c r="AY8" i="11"/>
  <c r="AO8" i="11"/>
  <c r="AY17" i="11"/>
  <c r="AO17" i="11"/>
  <c r="AY46" i="11"/>
  <c r="AO46" i="11"/>
  <c r="AY86" i="11"/>
  <c r="AO86" i="11"/>
  <c r="AY18" i="11"/>
  <c r="AO18" i="11"/>
  <c r="AY36" i="11"/>
  <c r="AO36" i="11"/>
  <c r="AY76" i="11"/>
  <c r="AO76" i="11"/>
  <c r="AY78" i="11"/>
  <c r="AO78" i="11"/>
  <c r="AY92" i="11"/>
  <c r="AO92" i="11"/>
  <c r="AY60" i="11"/>
  <c r="AO60" i="11"/>
  <c r="AY80" i="11"/>
  <c r="AO80" i="11"/>
  <c r="AY31" i="11"/>
  <c r="AO31" i="11"/>
  <c r="AY79" i="11"/>
  <c r="AO79" i="11"/>
  <c r="AY14" i="11"/>
  <c r="AO14" i="11"/>
  <c r="AY81" i="11"/>
  <c r="AO81" i="11"/>
  <c r="AY68" i="11"/>
  <c r="AO68" i="11"/>
  <c r="AY97" i="11"/>
  <c r="AO97" i="11"/>
  <c r="AY30" i="11"/>
  <c r="AO30" i="11"/>
  <c r="AY85" i="11"/>
  <c r="AO85" i="11"/>
  <c r="AY91" i="11"/>
  <c r="AO91" i="11"/>
  <c r="AY70" i="11"/>
  <c r="AO70" i="11"/>
  <c r="AY28" i="11"/>
  <c r="AO28" i="11"/>
  <c r="L21" i="12"/>
  <c r="L23" i="12" s="1"/>
  <c r="AY41" i="11"/>
  <c r="AO41" i="11"/>
  <c r="AY90" i="11"/>
  <c r="AO90" i="11"/>
  <c r="AY67" i="11"/>
  <c r="AO67" i="11"/>
  <c r="AY58" i="11"/>
  <c r="AO58" i="11"/>
  <c r="AY57" i="11"/>
  <c r="AO57" i="11"/>
  <c r="AY27" i="11"/>
  <c r="AO27" i="11"/>
  <c r="AY42" i="11"/>
  <c r="AO42" i="11"/>
  <c r="AY99" i="11"/>
  <c r="M61" i="12" s="1"/>
  <c r="AO99" i="11"/>
  <c r="AY72" i="11"/>
  <c r="AO72" i="11"/>
  <c r="AY9" i="11"/>
  <c r="AO9" i="11"/>
  <c r="AY53" i="11"/>
  <c r="AO53" i="11"/>
  <c r="AY45" i="11"/>
  <c r="AO45" i="11"/>
  <c r="AY63" i="11"/>
  <c r="AO63" i="11"/>
  <c r="AY40" i="11"/>
  <c r="AO40" i="11"/>
  <c r="AY102" i="11"/>
  <c r="AO102" i="11"/>
  <c r="AY98" i="11"/>
  <c r="AO98" i="11"/>
  <c r="AY64" i="11"/>
  <c r="AO64" i="11"/>
  <c r="AY73" i="11"/>
  <c r="AO73" i="11"/>
  <c r="AY34" i="11"/>
  <c r="AO34" i="11"/>
  <c r="AY43" i="11"/>
  <c r="AO43" i="11"/>
  <c r="AY39" i="11"/>
  <c r="AO39" i="11"/>
  <c r="AY32" i="11"/>
  <c r="AO32" i="11"/>
  <c r="AY10" i="11"/>
  <c r="AO10" i="11"/>
  <c r="AY83" i="11"/>
  <c r="M60" i="12" s="1"/>
  <c r="AO83" i="11"/>
  <c r="AY48" i="11"/>
  <c r="AO48" i="11"/>
  <c r="AY51" i="11"/>
  <c r="AO51" i="11"/>
  <c r="AY77" i="11"/>
  <c r="AO77" i="11"/>
  <c r="AY93" i="11"/>
  <c r="AO93" i="11"/>
  <c r="AY11" i="11"/>
  <c r="AO11" i="11"/>
  <c r="AY94" i="11"/>
  <c r="AO94" i="11"/>
  <c r="AY100" i="11"/>
  <c r="AO100" i="11"/>
  <c r="AY61" i="11"/>
  <c r="AO61" i="11"/>
  <c r="AY13" i="11"/>
  <c r="AO13" i="11"/>
  <c r="AY38" i="11"/>
  <c r="AO38" i="11"/>
  <c r="AY101" i="11"/>
  <c r="AO101" i="11"/>
  <c r="AY55" i="11"/>
  <c r="AO55" i="11"/>
  <c r="AY16" i="11"/>
  <c r="AO16" i="11"/>
  <c r="AY65" i="11"/>
  <c r="AO65" i="11"/>
  <c r="AY106" i="11"/>
  <c r="AO106" i="11"/>
  <c r="AY59" i="11"/>
  <c r="AO59" i="11"/>
  <c r="AY56" i="11"/>
  <c r="AO56" i="11"/>
  <c r="AY35" i="11"/>
  <c r="AO35" i="11"/>
  <c r="AY54" i="11"/>
  <c r="AO54" i="11"/>
  <c r="AY47" i="11"/>
  <c r="AO47" i="11"/>
  <c r="AY24" i="11"/>
  <c r="AO24" i="11"/>
  <c r="AY104" i="11"/>
  <c r="AO104" i="11"/>
  <c r="AY84" i="11"/>
  <c r="AO84" i="11"/>
  <c r="AY66" i="11"/>
  <c r="M20" i="12" s="1"/>
  <c r="AO66" i="11"/>
  <c r="AY49" i="11"/>
  <c r="AO49" i="11"/>
  <c r="AY52" i="11"/>
  <c r="AO52" i="11"/>
  <c r="AY44" i="11"/>
  <c r="AO44" i="11"/>
  <c r="AY62" i="11"/>
  <c r="AO62" i="11"/>
  <c r="AY7" i="11"/>
  <c r="AO7" i="11"/>
  <c r="AY6" i="11"/>
  <c r="AY89" i="11"/>
  <c r="AO89" i="11"/>
  <c r="AY20" i="11"/>
  <c r="AO20" i="11"/>
  <c r="AY50" i="11"/>
  <c r="AO50" i="11"/>
  <c r="AY26" i="11"/>
  <c r="AO26" i="11"/>
  <c r="AY37" i="11"/>
  <c r="AO37" i="11"/>
  <c r="AY108" i="11"/>
  <c r="AO108" i="11"/>
  <c r="AY23" i="11"/>
  <c r="AO23" i="11"/>
  <c r="AY95" i="11"/>
  <c r="AO95" i="11"/>
  <c r="AY15" i="11"/>
  <c r="AO15" i="11"/>
  <c r="Q47" i="8"/>
  <c r="T52" i="7"/>
  <c r="S105" i="7"/>
  <c r="S101" i="7"/>
  <c r="Q61" i="8"/>
  <c r="Q86" i="8"/>
  <c r="S43" i="7"/>
  <c r="Q94" i="8"/>
  <c r="Q26" i="8"/>
  <c r="Q15" i="8"/>
  <c r="S106" i="7"/>
  <c r="R16" i="7"/>
  <c r="Q16" i="8"/>
  <c r="Q59" i="8"/>
  <c r="R40" i="7"/>
  <c r="Q40" i="8"/>
  <c r="Q56" i="8"/>
  <c r="T22" i="7"/>
  <c r="S47" i="7"/>
  <c r="R8" i="7"/>
  <c r="Q8" i="8"/>
  <c r="Q67" i="8"/>
  <c r="R104" i="7"/>
  <c r="Q104" i="8"/>
  <c r="R108" i="7"/>
  <c r="Q108" i="8"/>
  <c r="S29" i="7"/>
  <c r="Q41" i="8"/>
  <c r="S86" i="7"/>
  <c r="Q33" i="8"/>
  <c r="S94" i="7"/>
  <c r="S89" i="7"/>
  <c r="Q82" i="8"/>
  <c r="Q106" i="8"/>
  <c r="S99" i="7"/>
  <c r="S23" i="7"/>
  <c r="Q71" i="8"/>
  <c r="Q27" i="8"/>
  <c r="S20" i="7"/>
  <c r="U102" i="7"/>
  <c r="T36" i="7"/>
  <c r="S58" i="7"/>
  <c r="R62" i="7"/>
  <c r="Q62" i="8"/>
  <c r="R11" i="7"/>
  <c r="Q11" i="8"/>
  <c r="S81" i="7"/>
  <c r="Q45" i="8"/>
  <c r="R57" i="7"/>
  <c r="Q57" i="8"/>
  <c r="Q105" i="8"/>
  <c r="Q101" i="8"/>
  <c r="S21" i="7"/>
  <c r="Q63" i="8"/>
  <c r="Q93" i="8"/>
  <c r="R39" i="7"/>
  <c r="Q39" i="8"/>
  <c r="Q43" i="8"/>
  <c r="T87" i="7"/>
  <c r="R91" i="7"/>
  <c r="Q91" i="8"/>
  <c r="S55" i="7"/>
  <c r="S49" i="7"/>
  <c r="R72" i="7"/>
  <c r="Q72" i="8"/>
  <c r="T67" i="7"/>
  <c r="S35" i="7"/>
  <c r="Q83" i="8"/>
  <c r="R100" i="7"/>
  <c r="Q100" i="8"/>
  <c r="R84" i="7"/>
  <c r="Q84" i="8"/>
  <c r="Q73" i="8"/>
  <c r="Q14" i="8"/>
  <c r="Q90" i="8"/>
  <c r="Q103" i="8"/>
  <c r="S53" i="7"/>
  <c r="S30" i="7"/>
  <c r="Q107" i="8"/>
  <c r="S42" i="7"/>
  <c r="Q17" i="8"/>
  <c r="Q66" i="8"/>
  <c r="R88" i="7"/>
  <c r="Q88" i="8"/>
  <c r="S97" i="7"/>
  <c r="S34" i="7"/>
  <c r="S60" i="7"/>
  <c r="S56" i="7"/>
  <c r="T48" i="7"/>
  <c r="R28" i="7"/>
  <c r="Q28" i="8"/>
  <c r="Q25" i="8"/>
  <c r="R7" i="7"/>
  <c r="Q7" i="8"/>
  <c r="Q92" i="8"/>
  <c r="Q76" i="8"/>
  <c r="Q36" i="8"/>
  <c r="Q98" i="8"/>
  <c r="Q80" i="8"/>
  <c r="Q96" i="8"/>
  <c r="Q48" i="8"/>
  <c r="Q19" i="8"/>
  <c r="Q87" i="8"/>
  <c r="Q38" i="8"/>
  <c r="Q52" i="8"/>
  <c r="Q22" i="8"/>
  <c r="S45" i="7"/>
  <c r="T80" i="7"/>
  <c r="Q79" i="8"/>
  <c r="S93" i="7"/>
  <c r="Q89" i="8"/>
  <c r="Q9" i="8"/>
  <c r="S83" i="7"/>
  <c r="Q102" i="8"/>
  <c r="Q6" i="8"/>
  <c r="S14" i="7"/>
  <c r="S90" i="7"/>
  <c r="S103" i="7"/>
  <c r="R13" i="7"/>
  <c r="Q13" i="8"/>
  <c r="R75" i="7"/>
  <c r="Q75" i="8"/>
  <c r="S107" i="7"/>
  <c r="S66" i="7"/>
  <c r="Q99" i="8"/>
  <c r="R85" i="7"/>
  <c r="Q85" i="8"/>
  <c r="Q50" i="8"/>
  <c r="S25" i="7"/>
  <c r="Q78" i="8"/>
  <c r="S79" i="7"/>
  <c r="S61" i="7"/>
  <c r="Q10" i="8"/>
  <c r="T38" i="7"/>
  <c r="T71" i="7"/>
  <c r="S26" i="7"/>
  <c r="S9" i="7"/>
  <c r="S15" i="7"/>
  <c r="R24" i="7"/>
  <c r="Q24" i="8"/>
  <c r="R44" i="7"/>
  <c r="Q44" i="8"/>
  <c r="T92" i="7"/>
  <c r="S6" i="7"/>
  <c r="Q18" i="8"/>
  <c r="Q109" i="8"/>
  <c r="Q74" i="8"/>
  <c r="Q77" i="8"/>
  <c r="T19" i="7"/>
  <c r="S50" i="7"/>
  <c r="S59" i="7"/>
  <c r="Q37" i="8"/>
  <c r="Q31" i="8"/>
  <c r="Q65" i="8"/>
  <c r="R68" i="7"/>
  <c r="Q68" i="8"/>
  <c r="S27" i="7"/>
  <c r="Q20" i="8"/>
  <c r="R70" i="7"/>
  <c r="Q70" i="8"/>
  <c r="Q58" i="8"/>
  <c r="R64" i="7"/>
  <c r="Q64" i="8"/>
  <c r="Q81" i="8"/>
  <c r="V73" i="7"/>
  <c r="T98" i="7"/>
  <c r="T96" i="7"/>
  <c r="S78" i="7"/>
  <c r="S41" i="7"/>
  <c r="R32" i="7"/>
  <c r="Q32" i="8"/>
  <c r="R12" i="7"/>
  <c r="Q12" i="8"/>
  <c r="Q21" i="8"/>
  <c r="S63" i="7"/>
  <c r="S10" i="7"/>
  <c r="T46" i="7"/>
  <c r="R51" i="7"/>
  <c r="Q51" i="8"/>
  <c r="S33" i="7"/>
  <c r="R54" i="7"/>
  <c r="Q54" i="8"/>
  <c r="Q55" i="8"/>
  <c r="Q49" i="8"/>
  <c r="Q35" i="8"/>
  <c r="Q46" i="8"/>
  <c r="S18" i="7"/>
  <c r="S82" i="7"/>
  <c r="T76" i="7"/>
  <c r="S109" i="7"/>
  <c r="R95" i="7"/>
  <c r="Q95" i="8"/>
  <c r="Q53" i="8"/>
  <c r="Q30" i="8"/>
  <c r="S74" i="7"/>
  <c r="S77" i="7"/>
  <c r="Q42" i="8"/>
  <c r="S17" i="7"/>
  <c r="Q97" i="8"/>
  <c r="Q34" i="8"/>
  <c r="R69" i="7"/>
  <c r="Q69" i="8"/>
  <c r="Q60" i="8"/>
  <c r="S37" i="7"/>
  <c r="S31" i="7"/>
  <c r="Q23" i="8"/>
  <c r="S65" i="7"/>
  <c r="M59" i="12" l="1"/>
  <c r="R74" i="8"/>
  <c r="R65" i="8"/>
  <c r="M39" i="12"/>
  <c r="N38" i="12"/>
  <c r="N40" i="12" s="1"/>
  <c r="N15" i="12"/>
  <c r="N16" i="12" s="1"/>
  <c r="M22" i="12"/>
  <c r="M17" i="12"/>
  <c r="M16" i="12"/>
  <c r="AZ15" i="11"/>
  <c r="AP15" i="11"/>
  <c r="AZ50" i="11"/>
  <c r="AP50" i="11"/>
  <c r="AZ95" i="11"/>
  <c r="AP95" i="11"/>
  <c r="AZ108" i="11"/>
  <c r="AZ26" i="11"/>
  <c r="AP26" i="11"/>
  <c r="AZ20" i="11"/>
  <c r="AP20" i="11"/>
  <c r="M21" i="12"/>
  <c r="M23" i="12" s="1"/>
  <c r="AZ62" i="11"/>
  <c r="AP62" i="11"/>
  <c r="AZ52" i="11"/>
  <c r="AP52" i="11"/>
  <c r="AZ66" i="11"/>
  <c r="N20" i="12" s="1"/>
  <c r="AP66" i="11"/>
  <c r="AZ104" i="11"/>
  <c r="AP104" i="11"/>
  <c r="AZ47" i="11"/>
  <c r="AP47" i="11"/>
  <c r="AZ35" i="11"/>
  <c r="AP35" i="11"/>
  <c r="AZ59" i="11"/>
  <c r="AP59" i="11"/>
  <c r="AZ65" i="11"/>
  <c r="AP65" i="11"/>
  <c r="AZ55" i="11"/>
  <c r="AP55" i="11"/>
  <c r="AZ38" i="11"/>
  <c r="AP38" i="11"/>
  <c r="AZ61" i="11"/>
  <c r="AP61" i="11"/>
  <c r="AZ94" i="11"/>
  <c r="AP94" i="11"/>
  <c r="AZ93" i="11"/>
  <c r="AP93" i="11"/>
  <c r="AZ51" i="11"/>
  <c r="AP51" i="11"/>
  <c r="AZ83" i="11"/>
  <c r="N60" i="12" s="1"/>
  <c r="AP83" i="11"/>
  <c r="AZ32" i="11"/>
  <c r="AP32" i="11"/>
  <c r="AZ43" i="11"/>
  <c r="AP43" i="11"/>
  <c r="AZ73" i="11"/>
  <c r="AP73" i="11"/>
  <c r="AZ98" i="11"/>
  <c r="AP98" i="11"/>
  <c r="AZ40" i="11"/>
  <c r="AP40" i="11"/>
  <c r="AZ45" i="11"/>
  <c r="AP45" i="11"/>
  <c r="AZ9" i="11"/>
  <c r="AP9" i="11"/>
  <c r="AZ99" i="11"/>
  <c r="N61" i="12" s="1"/>
  <c r="AP99" i="11"/>
  <c r="AZ27" i="11"/>
  <c r="AP27" i="11"/>
  <c r="AZ58" i="11"/>
  <c r="AP58" i="11"/>
  <c r="AZ90" i="11"/>
  <c r="AP90" i="11"/>
  <c r="AZ70" i="11"/>
  <c r="AP70" i="11"/>
  <c r="AZ85" i="11"/>
  <c r="AP85" i="11"/>
  <c r="AZ97" i="11"/>
  <c r="AP97" i="11"/>
  <c r="AZ81" i="11"/>
  <c r="AP81" i="11"/>
  <c r="AZ79" i="11"/>
  <c r="AP79" i="11"/>
  <c r="AZ80" i="11"/>
  <c r="AP80" i="11"/>
  <c r="AZ92" i="11"/>
  <c r="AP92" i="11"/>
  <c r="AZ76" i="11"/>
  <c r="AP76" i="11"/>
  <c r="AZ18" i="11"/>
  <c r="AP18" i="11"/>
  <c r="AZ46" i="11"/>
  <c r="AP46" i="11"/>
  <c r="AZ8" i="11"/>
  <c r="AP8" i="11"/>
  <c r="AZ21" i="11"/>
  <c r="AP21" i="11"/>
  <c r="AZ82" i="11"/>
  <c r="AP82" i="11"/>
  <c r="AZ69" i="11"/>
  <c r="AP69" i="11"/>
  <c r="AZ87" i="11"/>
  <c r="AP87" i="11"/>
  <c r="AZ33" i="11"/>
  <c r="AP33" i="11"/>
  <c r="AZ25" i="11"/>
  <c r="AP25" i="11"/>
  <c r="AZ105" i="11"/>
  <c r="AP105" i="11"/>
  <c r="AZ74" i="11"/>
  <c r="AP74" i="11"/>
  <c r="AZ88" i="11"/>
  <c r="AP88" i="11"/>
  <c r="AZ23" i="11"/>
  <c r="AP23" i="11"/>
  <c r="AZ37" i="11"/>
  <c r="AP37" i="11"/>
  <c r="AZ89" i="11"/>
  <c r="AP89" i="11"/>
  <c r="AZ7" i="11"/>
  <c r="AP7" i="11"/>
  <c r="AZ6" i="11"/>
  <c r="AZ44" i="11"/>
  <c r="AP44" i="11"/>
  <c r="AZ49" i="11"/>
  <c r="AP49" i="11"/>
  <c r="AZ84" i="11"/>
  <c r="AP84" i="11"/>
  <c r="AZ24" i="11"/>
  <c r="AP24" i="11"/>
  <c r="AZ54" i="11"/>
  <c r="AP54" i="11"/>
  <c r="AZ56" i="11"/>
  <c r="AP56" i="11"/>
  <c r="AZ106" i="11"/>
  <c r="AP106" i="11"/>
  <c r="AZ16" i="11"/>
  <c r="AP16" i="11"/>
  <c r="AZ101" i="11"/>
  <c r="AP101" i="11"/>
  <c r="AZ13" i="11"/>
  <c r="AP13" i="11"/>
  <c r="AZ100" i="11"/>
  <c r="AP100" i="11"/>
  <c r="AZ11" i="11"/>
  <c r="AP11" i="11"/>
  <c r="AZ77" i="11"/>
  <c r="AP77" i="11"/>
  <c r="AZ48" i="11"/>
  <c r="AP48" i="11"/>
  <c r="AZ10" i="11"/>
  <c r="AP10" i="11"/>
  <c r="AZ39" i="11"/>
  <c r="AP39" i="11"/>
  <c r="AZ34" i="11"/>
  <c r="AP34" i="11"/>
  <c r="AZ64" i="11"/>
  <c r="AP64" i="11"/>
  <c r="AZ102" i="11"/>
  <c r="AP102" i="11"/>
  <c r="AZ63" i="11"/>
  <c r="AP63" i="11"/>
  <c r="AZ53" i="11"/>
  <c r="AP53" i="11"/>
  <c r="AZ72" i="11"/>
  <c r="AP72" i="11"/>
  <c r="AZ42" i="11"/>
  <c r="AP42" i="11"/>
  <c r="AZ57" i="11"/>
  <c r="AP57" i="11"/>
  <c r="AZ67" i="11"/>
  <c r="N59" i="12" s="1"/>
  <c r="AP67" i="11"/>
  <c r="AZ41" i="11"/>
  <c r="AP41" i="11"/>
  <c r="AZ28" i="11"/>
  <c r="AP28" i="11"/>
  <c r="AZ91" i="11"/>
  <c r="AP91" i="11"/>
  <c r="AZ30" i="11"/>
  <c r="AP30" i="11"/>
  <c r="AZ68" i="11"/>
  <c r="AP68" i="11"/>
  <c r="AZ14" i="11"/>
  <c r="AP14" i="11"/>
  <c r="AZ31" i="11"/>
  <c r="AP31" i="11"/>
  <c r="AZ60" i="11"/>
  <c r="AP60" i="11"/>
  <c r="AZ78" i="11"/>
  <c r="AP78" i="11"/>
  <c r="AZ36" i="11"/>
  <c r="AP36" i="11"/>
  <c r="AZ86" i="11"/>
  <c r="AP86" i="11"/>
  <c r="AZ17" i="11"/>
  <c r="AP17" i="11"/>
  <c r="AZ12" i="11"/>
  <c r="AP12" i="11"/>
  <c r="AZ96" i="11"/>
  <c r="AP96" i="11"/>
  <c r="AZ103" i="11"/>
  <c r="AP103" i="11"/>
  <c r="AZ22" i="11"/>
  <c r="AP22" i="11"/>
  <c r="AZ29" i="11"/>
  <c r="AP29" i="11"/>
  <c r="AZ71" i="11"/>
  <c r="AP71" i="11"/>
  <c r="AZ107" i="11"/>
  <c r="AP107" i="11"/>
  <c r="AZ75" i="11"/>
  <c r="AP75" i="11"/>
  <c r="AZ19" i="11"/>
  <c r="AP19" i="11"/>
  <c r="R10" i="8"/>
  <c r="T37" i="7"/>
  <c r="U76" i="7"/>
  <c r="T18" i="7"/>
  <c r="S12" i="7"/>
  <c r="R12" i="8"/>
  <c r="T41" i="7"/>
  <c r="W73" i="7"/>
  <c r="S68" i="7"/>
  <c r="R68" i="8"/>
  <c r="R59" i="8"/>
  <c r="T15" i="7"/>
  <c r="S13" i="7"/>
  <c r="R13" i="8"/>
  <c r="T34" i="7"/>
  <c r="R53" i="8"/>
  <c r="R58" i="8"/>
  <c r="R20" i="8"/>
  <c r="S40" i="7"/>
  <c r="R40" i="8"/>
  <c r="T82" i="7"/>
  <c r="R87" i="8"/>
  <c r="S51" i="7"/>
  <c r="R51" i="8"/>
  <c r="T10" i="7"/>
  <c r="R36" i="8"/>
  <c r="T27" i="7"/>
  <c r="T59" i="7"/>
  <c r="R76" i="8"/>
  <c r="T79" i="7"/>
  <c r="R14" i="8"/>
  <c r="R83" i="8"/>
  <c r="R93" i="8"/>
  <c r="U80" i="7"/>
  <c r="S7" i="7"/>
  <c r="R7" i="8"/>
  <c r="R46" i="8"/>
  <c r="R98" i="8"/>
  <c r="R19" i="8"/>
  <c r="R38" i="8"/>
  <c r="R96" i="8"/>
  <c r="R92" i="8"/>
  <c r="R71" i="8"/>
  <c r="R60" i="8"/>
  <c r="R97" i="8"/>
  <c r="T53" i="7"/>
  <c r="T58" i="7"/>
  <c r="V102" i="7"/>
  <c r="T86" i="7"/>
  <c r="R29" i="8"/>
  <c r="T106" i="7"/>
  <c r="R43" i="8"/>
  <c r="R48" i="8"/>
  <c r="T31" i="7"/>
  <c r="T109" i="7"/>
  <c r="R82" i="8"/>
  <c r="R33" i="8"/>
  <c r="R63" i="8"/>
  <c r="S32" i="7"/>
  <c r="R32" i="8"/>
  <c r="R78" i="8"/>
  <c r="U98" i="7"/>
  <c r="R27" i="8"/>
  <c r="R50" i="8"/>
  <c r="R73" i="8"/>
  <c r="U92" i="7"/>
  <c r="S24" i="7"/>
  <c r="R24" i="8"/>
  <c r="T9" i="7"/>
  <c r="U71" i="7"/>
  <c r="R61" i="8"/>
  <c r="R66" i="8"/>
  <c r="S75" i="7"/>
  <c r="R75" i="8"/>
  <c r="T103" i="7"/>
  <c r="T14" i="7"/>
  <c r="T83" i="7"/>
  <c r="T93" i="7"/>
  <c r="R45" i="8"/>
  <c r="U48" i="7"/>
  <c r="T60" i="7"/>
  <c r="T97" i="7"/>
  <c r="R30" i="8"/>
  <c r="U67" i="7"/>
  <c r="T49" i="7"/>
  <c r="S91" i="7"/>
  <c r="R91" i="8"/>
  <c r="R21" i="8"/>
  <c r="R81" i="8"/>
  <c r="R52" i="8"/>
  <c r="T23" i="7"/>
  <c r="T94" i="7"/>
  <c r="R86" i="8"/>
  <c r="T29" i="7"/>
  <c r="S104" i="7"/>
  <c r="R104" i="8"/>
  <c r="R47" i="8"/>
  <c r="T43" i="7"/>
  <c r="T101" i="7"/>
  <c r="U52" i="7"/>
  <c r="S95" i="7"/>
  <c r="R95" i="8"/>
  <c r="R67" i="8"/>
  <c r="S54" i="7"/>
  <c r="R54" i="8"/>
  <c r="U96" i="7"/>
  <c r="T6" i="7"/>
  <c r="S44" i="7"/>
  <c r="R44" i="8"/>
  <c r="T26" i="7"/>
  <c r="U38" i="7"/>
  <c r="R79" i="8"/>
  <c r="T25" i="7"/>
  <c r="T107" i="7"/>
  <c r="R90" i="8"/>
  <c r="S28" i="7"/>
  <c r="R28" i="8"/>
  <c r="R56" i="8"/>
  <c r="S88" i="7"/>
  <c r="R88" i="8"/>
  <c r="T42" i="7"/>
  <c r="T35" i="7"/>
  <c r="S72" i="7"/>
  <c r="R72" i="8"/>
  <c r="T55" i="7"/>
  <c r="U87" i="7"/>
  <c r="R80" i="8"/>
  <c r="T99" i="7"/>
  <c r="R89" i="8"/>
  <c r="S108" i="7"/>
  <c r="R108" i="8"/>
  <c r="R106" i="8"/>
  <c r="T105" i="7"/>
  <c r="T65" i="7"/>
  <c r="R31" i="8"/>
  <c r="R77" i="8"/>
  <c r="R109" i="8"/>
  <c r="T78" i="7"/>
  <c r="U19" i="7"/>
  <c r="R9" i="8"/>
  <c r="T66" i="7"/>
  <c r="R103" i="8"/>
  <c r="S100" i="7"/>
  <c r="R100" i="8"/>
  <c r="R49" i="8"/>
  <c r="S11" i="7"/>
  <c r="R11" i="8"/>
  <c r="R23" i="8"/>
  <c r="T89" i="7"/>
  <c r="S8" i="7"/>
  <c r="R8" i="8"/>
  <c r="U22" i="7"/>
  <c r="R101" i="8"/>
  <c r="R17" i="8"/>
  <c r="T77" i="7"/>
  <c r="R37" i="8"/>
  <c r="S69" i="7"/>
  <c r="R69" i="8"/>
  <c r="T17" i="7"/>
  <c r="T74" i="7"/>
  <c r="R18" i="8"/>
  <c r="T33" i="7"/>
  <c r="U46" i="7"/>
  <c r="T63" i="7"/>
  <c r="R41" i="8"/>
  <c r="S64" i="7"/>
  <c r="R64" i="8"/>
  <c r="R70" i="8"/>
  <c r="S70" i="7"/>
  <c r="T50" i="7"/>
  <c r="R102" i="8"/>
  <c r="R6" i="8"/>
  <c r="R15" i="8"/>
  <c r="R26" i="8"/>
  <c r="T61" i="7"/>
  <c r="R25" i="8"/>
  <c r="S85" i="7"/>
  <c r="R85" i="8"/>
  <c r="R107" i="8"/>
  <c r="T90" i="7"/>
  <c r="T45" i="7"/>
  <c r="T56" i="7"/>
  <c r="R34" i="8"/>
  <c r="R42" i="8"/>
  <c r="T30" i="7"/>
  <c r="S84" i="7"/>
  <c r="R84" i="8"/>
  <c r="R35" i="8"/>
  <c r="R55" i="8"/>
  <c r="S39" i="7"/>
  <c r="R39" i="8"/>
  <c r="T21" i="7"/>
  <c r="S57" i="7"/>
  <c r="R57" i="8"/>
  <c r="T81" i="7"/>
  <c r="S62" i="7"/>
  <c r="R62" i="8"/>
  <c r="U36" i="7"/>
  <c r="T20" i="7"/>
  <c r="R99" i="8"/>
  <c r="R94" i="8"/>
  <c r="T47" i="7"/>
  <c r="S16" i="7"/>
  <c r="R16" i="8"/>
  <c r="R105" i="8"/>
  <c r="R22" i="8"/>
  <c r="S90" i="8" l="1"/>
  <c r="N39" i="12"/>
  <c r="BA95" i="11"/>
  <c r="N14" i="12"/>
  <c r="O38" i="12"/>
  <c r="O40" i="12" s="1"/>
  <c r="O15" i="12"/>
  <c r="O14" i="12" s="1"/>
  <c r="N22" i="12"/>
  <c r="N17" i="12"/>
  <c r="BA50" i="11"/>
  <c r="BA19" i="11"/>
  <c r="BA107" i="11"/>
  <c r="BA29" i="11"/>
  <c r="BA103" i="11"/>
  <c r="BA12" i="11"/>
  <c r="BA86" i="11"/>
  <c r="BA78" i="11"/>
  <c r="BA31" i="11"/>
  <c r="BA68" i="11"/>
  <c r="BA91" i="11"/>
  <c r="BA41" i="11"/>
  <c r="BA57" i="11"/>
  <c r="BA72" i="11"/>
  <c r="BA63" i="11"/>
  <c r="BA64" i="11"/>
  <c r="BA39" i="11"/>
  <c r="BA48" i="11"/>
  <c r="BA11" i="11"/>
  <c r="BA13" i="11"/>
  <c r="BA16" i="11"/>
  <c r="BA56" i="11"/>
  <c r="BA24" i="11"/>
  <c r="BA49" i="11"/>
  <c r="N21" i="12"/>
  <c r="N23" i="12" s="1"/>
  <c r="BA89" i="11"/>
  <c r="BA23" i="11"/>
  <c r="BA74" i="11"/>
  <c r="BA25" i="11"/>
  <c r="BA87" i="11"/>
  <c r="BA82" i="11"/>
  <c r="BA8" i="11"/>
  <c r="BA18" i="11"/>
  <c r="BA92" i="11"/>
  <c r="BA79" i="11"/>
  <c r="BA97" i="11"/>
  <c r="BA70" i="11"/>
  <c r="BA58" i="11"/>
  <c r="BA99" i="11"/>
  <c r="O61" i="12" s="1"/>
  <c r="BA45" i="11"/>
  <c r="BA98" i="11"/>
  <c r="BA43" i="11"/>
  <c r="BA83" i="11"/>
  <c r="O60" i="12" s="1"/>
  <c r="BA93" i="11"/>
  <c r="BA61" i="11"/>
  <c r="BA55" i="11"/>
  <c r="BA59" i="11"/>
  <c r="BA47" i="11"/>
  <c r="BA66" i="11"/>
  <c r="O20" i="12" s="1"/>
  <c r="BA62" i="11"/>
  <c r="BA20" i="11"/>
  <c r="BA15" i="11"/>
  <c r="BA75" i="11"/>
  <c r="BA71" i="11"/>
  <c r="BA22" i="11"/>
  <c r="BA96" i="11"/>
  <c r="BA17" i="11"/>
  <c r="BA36" i="11"/>
  <c r="BA60" i="11"/>
  <c r="BA14" i="11"/>
  <c r="BA30" i="11"/>
  <c r="BA28" i="11"/>
  <c r="BA67" i="11"/>
  <c r="BA42" i="11"/>
  <c r="BA53" i="11"/>
  <c r="BA102" i="11"/>
  <c r="BA34" i="11"/>
  <c r="BA10" i="11"/>
  <c r="BA77" i="11"/>
  <c r="BA100" i="11"/>
  <c r="BA101" i="11"/>
  <c r="BA106" i="11"/>
  <c r="BA54" i="11"/>
  <c r="BA84" i="11"/>
  <c r="BA44" i="11"/>
  <c r="BA7" i="11"/>
  <c r="BA6" i="11"/>
  <c r="BA37" i="11"/>
  <c r="BA88" i="11"/>
  <c r="BA105" i="11"/>
  <c r="BA33" i="11"/>
  <c r="BA69" i="11"/>
  <c r="BA21" i="11"/>
  <c r="BA46" i="11"/>
  <c r="BA76" i="11"/>
  <c r="BA80" i="11"/>
  <c r="BA81" i="11"/>
  <c r="BA85" i="11"/>
  <c r="BA90" i="11"/>
  <c r="BA27" i="11"/>
  <c r="BA9" i="11"/>
  <c r="BA40" i="11"/>
  <c r="BA73" i="11"/>
  <c r="BA32" i="11"/>
  <c r="BA51" i="11"/>
  <c r="BA94" i="11"/>
  <c r="BA38" i="11"/>
  <c r="BA65" i="11"/>
  <c r="BA35" i="11"/>
  <c r="BA104" i="11"/>
  <c r="BA52" i="11"/>
  <c r="BA26" i="11"/>
  <c r="U20" i="7"/>
  <c r="U30" i="7"/>
  <c r="U56" i="7"/>
  <c r="T85" i="7"/>
  <c r="S85" i="8"/>
  <c r="S38" i="8"/>
  <c r="S76" i="8"/>
  <c r="U17" i="7"/>
  <c r="S89" i="8"/>
  <c r="T11" i="7"/>
  <c r="S11" i="8"/>
  <c r="T100" i="7"/>
  <c r="S100" i="8"/>
  <c r="U66" i="7"/>
  <c r="V19" i="7"/>
  <c r="S22" i="8"/>
  <c r="U107" i="7"/>
  <c r="U43" i="7"/>
  <c r="S49" i="8"/>
  <c r="U60" i="7"/>
  <c r="V48" i="7"/>
  <c r="S83" i="8"/>
  <c r="S103" i="8"/>
  <c r="S9" i="8"/>
  <c r="S53" i="8"/>
  <c r="T7" i="7"/>
  <c r="S7" i="8"/>
  <c r="S19" i="8"/>
  <c r="T51" i="7"/>
  <c r="S51" i="8"/>
  <c r="S15" i="8"/>
  <c r="S18" i="8"/>
  <c r="T62" i="7"/>
  <c r="S62" i="8"/>
  <c r="S57" i="8"/>
  <c r="T57" i="7"/>
  <c r="T39" i="7"/>
  <c r="S39" i="8"/>
  <c r="U77" i="7"/>
  <c r="V22" i="7"/>
  <c r="U89" i="7"/>
  <c r="S48" i="8"/>
  <c r="S71" i="8"/>
  <c r="S98" i="8"/>
  <c r="U99" i="7"/>
  <c r="S55" i="8"/>
  <c r="S35" i="8"/>
  <c r="S28" i="8"/>
  <c r="T28" i="7"/>
  <c r="V38" i="7"/>
  <c r="S101" i="8"/>
  <c r="S97" i="8"/>
  <c r="U53" i="7"/>
  <c r="S27" i="8"/>
  <c r="S10" i="8"/>
  <c r="U41" i="7"/>
  <c r="S81" i="8"/>
  <c r="S87" i="8"/>
  <c r="U47" i="7"/>
  <c r="U81" i="7"/>
  <c r="U21" i="7"/>
  <c r="S30" i="8"/>
  <c r="S56" i="8"/>
  <c r="U45" i="7"/>
  <c r="U61" i="7"/>
  <c r="T70" i="7"/>
  <c r="S70" i="8"/>
  <c r="S96" i="8"/>
  <c r="S17" i="8"/>
  <c r="T8" i="7"/>
  <c r="S8" i="8"/>
  <c r="S66" i="8"/>
  <c r="U78" i="7"/>
  <c r="S65" i="8"/>
  <c r="S42" i="8"/>
  <c r="S107" i="8"/>
  <c r="U26" i="7"/>
  <c r="S102" i="8"/>
  <c r="U6" i="7"/>
  <c r="T54" i="7"/>
  <c r="S54" i="8"/>
  <c r="S43" i="8"/>
  <c r="T104" i="7"/>
  <c r="S104" i="8"/>
  <c r="S94" i="8"/>
  <c r="T91" i="7"/>
  <c r="S91" i="8"/>
  <c r="V67" i="7"/>
  <c r="S60" i="8"/>
  <c r="U93" i="7"/>
  <c r="U14" i="7"/>
  <c r="T75" i="7"/>
  <c r="S75" i="8"/>
  <c r="V71" i="7"/>
  <c r="T24" i="7"/>
  <c r="S24" i="8"/>
  <c r="U31" i="7"/>
  <c r="S106" i="8"/>
  <c r="U86" i="7"/>
  <c r="U58" i="7"/>
  <c r="U79" i="7"/>
  <c r="S59" i="8"/>
  <c r="U82" i="7"/>
  <c r="T13" i="7"/>
  <c r="S13" i="8"/>
  <c r="X73" i="7"/>
  <c r="T12" i="7"/>
  <c r="S12" i="8"/>
  <c r="V76" i="7"/>
  <c r="V46" i="7"/>
  <c r="S77" i="8"/>
  <c r="U65" i="7"/>
  <c r="S99" i="8"/>
  <c r="V87" i="7"/>
  <c r="T72" i="7"/>
  <c r="S72" i="8"/>
  <c r="U42" i="7"/>
  <c r="V52" i="7"/>
  <c r="S29" i="8"/>
  <c r="U94" i="7"/>
  <c r="S109" i="8"/>
  <c r="U106" i="7"/>
  <c r="S92" i="8"/>
  <c r="U59" i="7"/>
  <c r="S41" i="8"/>
  <c r="S37" i="8"/>
  <c r="T16" i="7"/>
  <c r="S16" i="8"/>
  <c r="S20" i="8"/>
  <c r="U90" i="7"/>
  <c r="S50" i="8"/>
  <c r="S63" i="8"/>
  <c r="U33" i="7"/>
  <c r="S74" i="8"/>
  <c r="S105" i="8"/>
  <c r="S25" i="8"/>
  <c r="T44" i="7"/>
  <c r="S44" i="8"/>
  <c r="S73" i="8"/>
  <c r="V96" i="7"/>
  <c r="U29" i="7"/>
  <c r="S23" i="8"/>
  <c r="U49" i="7"/>
  <c r="U83" i="7"/>
  <c r="U103" i="7"/>
  <c r="U9" i="7"/>
  <c r="V92" i="7"/>
  <c r="T32" i="7"/>
  <c r="S32" i="8"/>
  <c r="S46" i="8"/>
  <c r="U109" i="7"/>
  <c r="S52" i="8"/>
  <c r="W102" i="7"/>
  <c r="T40" i="7"/>
  <c r="S40" i="8"/>
  <c r="S34" i="8"/>
  <c r="S80" i="8"/>
  <c r="U15" i="7"/>
  <c r="T68" i="7"/>
  <c r="S68" i="8"/>
  <c r="U18" i="7"/>
  <c r="U37" i="7"/>
  <c r="S47" i="8"/>
  <c r="V36" i="7"/>
  <c r="S21" i="8"/>
  <c r="T84" i="7"/>
  <c r="S84" i="8"/>
  <c r="S45" i="8"/>
  <c r="S61" i="8"/>
  <c r="U50" i="7"/>
  <c r="T64" i="7"/>
  <c r="S64" i="8"/>
  <c r="U63" i="7"/>
  <c r="S33" i="8"/>
  <c r="U74" i="7"/>
  <c r="T69" i="7"/>
  <c r="S69" i="8"/>
  <c r="S67" i="8"/>
  <c r="S78" i="8"/>
  <c r="U105" i="7"/>
  <c r="T108" i="7"/>
  <c r="S108" i="8"/>
  <c r="U55" i="7"/>
  <c r="U35" i="7"/>
  <c r="T88" i="7"/>
  <c r="S88" i="8"/>
  <c r="U25" i="7"/>
  <c r="S26" i="8"/>
  <c r="S6" i="8"/>
  <c r="T95" i="7"/>
  <c r="S95" i="8"/>
  <c r="U101" i="7"/>
  <c r="U23" i="7"/>
  <c r="U97" i="7"/>
  <c r="S93" i="8"/>
  <c r="S14" i="8"/>
  <c r="V98" i="7"/>
  <c r="S31" i="8"/>
  <c r="S86" i="8"/>
  <c r="S58" i="8"/>
  <c r="V80" i="7"/>
  <c r="S79" i="8"/>
  <c r="U27" i="7"/>
  <c r="U10" i="7"/>
  <c r="S82" i="8"/>
  <c r="U34" i="7"/>
  <c r="S36" i="8"/>
  <c r="O59" i="12" l="1"/>
  <c r="T25" i="8"/>
  <c r="O39" i="12"/>
  <c r="O22" i="12"/>
  <c r="K29" i="12"/>
  <c r="F29" i="12"/>
  <c r="G29" i="12"/>
  <c r="O29" i="12"/>
  <c r="N29" i="12"/>
  <c r="J29" i="12"/>
  <c r="M29" i="12"/>
  <c r="E29" i="12"/>
  <c r="L29" i="12"/>
  <c r="H29" i="12"/>
  <c r="I29" i="12"/>
  <c r="O17" i="12"/>
  <c r="O16" i="12"/>
  <c r="O21" i="12"/>
  <c r="O23" i="12" s="1"/>
  <c r="T43" i="8"/>
  <c r="T27" i="8"/>
  <c r="T97" i="8"/>
  <c r="T78" i="8"/>
  <c r="T50" i="8"/>
  <c r="T29" i="8"/>
  <c r="W80" i="7"/>
  <c r="T74" i="8"/>
  <c r="U84" i="7"/>
  <c r="T84" i="8"/>
  <c r="T109" i="8"/>
  <c r="V9" i="7"/>
  <c r="V83" i="7"/>
  <c r="V78" i="7"/>
  <c r="T47" i="8"/>
  <c r="T53" i="8"/>
  <c r="V89" i="7"/>
  <c r="V77" i="7"/>
  <c r="U51" i="7"/>
  <c r="T51" i="8"/>
  <c r="V107" i="7"/>
  <c r="T66" i="8"/>
  <c r="U85" i="7"/>
  <c r="T85" i="8"/>
  <c r="V35" i="7"/>
  <c r="U108" i="7"/>
  <c r="T108" i="8"/>
  <c r="V109" i="7"/>
  <c r="T103" i="8"/>
  <c r="T49" i="8"/>
  <c r="V29" i="7"/>
  <c r="T59" i="8"/>
  <c r="V106" i="7"/>
  <c r="V42" i="7"/>
  <c r="V65" i="7"/>
  <c r="T79" i="8"/>
  <c r="V31" i="7"/>
  <c r="U75" i="7"/>
  <c r="T75" i="8"/>
  <c r="V93" i="7"/>
  <c r="W67" i="7"/>
  <c r="V61" i="7"/>
  <c r="V81" i="7"/>
  <c r="V41" i="7"/>
  <c r="W48" i="7"/>
  <c r="T20" i="8"/>
  <c r="T10" i="8"/>
  <c r="T34" i="8"/>
  <c r="V10" i="7"/>
  <c r="T71" i="8"/>
  <c r="T23" i="8"/>
  <c r="U88" i="7"/>
  <c r="T88" i="8"/>
  <c r="V55" i="7"/>
  <c r="V105" i="7"/>
  <c r="U69" i="7"/>
  <c r="T69" i="8"/>
  <c r="T63" i="8"/>
  <c r="V50" i="7"/>
  <c r="W36" i="7"/>
  <c r="T18" i="8"/>
  <c r="T15" i="8"/>
  <c r="T9" i="8"/>
  <c r="T83" i="8"/>
  <c r="W96" i="7"/>
  <c r="V33" i="7"/>
  <c r="V90" i="7"/>
  <c r="T94" i="8"/>
  <c r="W52" i="7"/>
  <c r="V82" i="7"/>
  <c r="T58" i="8"/>
  <c r="W71" i="7"/>
  <c r="V14" i="7"/>
  <c r="U91" i="7"/>
  <c r="T91" i="8"/>
  <c r="T102" i="8"/>
  <c r="T6" i="8"/>
  <c r="V26" i="7"/>
  <c r="T8" i="8"/>
  <c r="U8" i="7"/>
  <c r="U70" i="7"/>
  <c r="T70" i="8"/>
  <c r="V45" i="7"/>
  <c r="V21" i="7"/>
  <c r="V99" i="7"/>
  <c r="T89" i="8"/>
  <c r="T77" i="8"/>
  <c r="U57" i="7"/>
  <c r="T57" i="8"/>
  <c r="U7" i="7"/>
  <c r="T7" i="8"/>
  <c r="T96" i="8"/>
  <c r="T22" i="8"/>
  <c r="T87" i="8"/>
  <c r="T19" i="8"/>
  <c r="T46" i="8"/>
  <c r="T36" i="8"/>
  <c r="T80" i="8"/>
  <c r="T98" i="8"/>
  <c r="T92" i="8"/>
  <c r="T38" i="8"/>
  <c r="V60" i="7"/>
  <c r="T107" i="8"/>
  <c r="W19" i="7"/>
  <c r="T100" i="8"/>
  <c r="U100" i="7"/>
  <c r="T17" i="8"/>
  <c r="T30" i="8"/>
  <c r="V34" i="7"/>
  <c r="V23" i="7"/>
  <c r="U95" i="7"/>
  <c r="T95" i="8"/>
  <c r="T35" i="8"/>
  <c r="V63" i="7"/>
  <c r="V18" i="7"/>
  <c r="V15" i="7"/>
  <c r="U40" i="7"/>
  <c r="T40" i="8"/>
  <c r="U32" i="7"/>
  <c r="T32" i="8"/>
  <c r="T106" i="8"/>
  <c r="V94" i="7"/>
  <c r="U72" i="7"/>
  <c r="T72" i="8"/>
  <c r="T65" i="8"/>
  <c r="W46" i="7"/>
  <c r="U12" i="7"/>
  <c r="T12" i="8"/>
  <c r="U13" i="7"/>
  <c r="T13" i="8"/>
  <c r="V58" i="7"/>
  <c r="T31" i="8"/>
  <c r="T93" i="8"/>
  <c r="T52" i="8"/>
  <c r="V6" i="7"/>
  <c r="T61" i="8"/>
  <c r="T81" i="8"/>
  <c r="T41" i="8"/>
  <c r="W38" i="7"/>
  <c r="V17" i="7"/>
  <c r="V30" i="7"/>
  <c r="V27" i="7"/>
  <c r="V97" i="7"/>
  <c r="T101" i="8"/>
  <c r="V25" i="7"/>
  <c r="V74" i="7"/>
  <c r="T37" i="8"/>
  <c r="T86" i="8"/>
  <c r="T24" i="8"/>
  <c r="U24" i="7"/>
  <c r="V47" i="7"/>
  <c r="V53" i="7"/>
  <c r="V66" i="7"/>
  <c r="U11" i="7"/>
  <c r="T11" i="8"/>
  <c r="T56" i="8"/>
  <c r="T76" i="8"/>
  <c r="W98" i="7"/>
  <c r="T67" i="8"/>
  <c r="V101" i="7"/>
  <c r="T55" i="8"/>
  <c r="T105" i="8"/>
  <c r="U64" i="7"/>
  <c r="T64" i="8"/>
  <c r="V37" i="7"/>
  <c r="U68" i="7"/>
  <c r="T68" i="8"/>
  <c r="X102" i="7"/>
  <c r="W92" i="7"/>
  <c r="V103" i="7"/>
  <c r="V49" i="7"/>
  <c r="U44" i="7"/>
  <c r="T44" i="8"/>
  <c r="T33" i="8"/>
  <c r="T90" i="8"/>
  <c r="U16" i="7"/>
  <c r="T16" i="8"/>
  <c r="V59" i="7"/>
  <c r="T42" i="8"/>
  <c r="W87" i="7"/>
  <c r="W76" i="7"/>
  <c r="Y73" i="7"/>
  <c r="T82" i="8"/>
  <c r="V79" i="7"/>
  <c r="V86" i="7"/>
  <c r="T14" i="8"/>
  <c r="T48" i="8"/>
  <c r="U104" i="7"/>
  <c r="T104" i="8"/>
  <c r="U54" i="7"/>
  <c r="T54" i="8"/>
  <c r="T73" i="8"/>
  <c r="T26" i="8"/>
  <c r="T45" i="8"/>
  <c r="T21" i="8"/>
  <c r="U28" i="7"/>
  <c r="T28" i="8"/>
  <c r="T99" i="8"/>
  <c r="W22" i="7"/>
  <c r="U39" i="7"/>
  <c r="T39" i="8"/>
  <c r="U62" i="7"/>
  <c r="T62" i="8"/>
  <c r="T60" i="8"/>
  <c r="V43" i="7"/>
  <c r="V56" i="7"/>
  <c r="V20" i="7"/>
  <c r="U56" i="8" l="1"/>
  <c r="U45" i="8"/>
  <c r="X22" i="7"/>
  <c r="V28" i="7"/>
  <c r="U28" i="8"/>
  <c r="W79" i="7"/>
  <c r="U27" i="8"/>
  <c r="X38" i="7"/>
  <c r="U15" i="8"/>
  <c r="U63" i="8"/>
  <c r="V95" i="7"/>
  <c r="U95" i="8"/>
  <c r="W34" i="7"/>
  <c r="U60" i="8"/>
  <c r="V8" i="7"/>
  <c r="U8" i="8"/>
  <c r="V69" i="7"/>
  <c r="U69" i="8"/>
  <c r="W55" i="7"/>
  <c r="U10" i="8"/>
  <c r="U38" i="8"/>
  <c r="W106" i="7"/>
  <c r="U98" i="8"/>
  <c r="U77" i="8"/>
  <c r="U83" i="8"/>
  <c r="W56" i="7"/>
  <c r="V62" i="7"/>
  <c r="U62" i="8"/>
  <c r="U52" i="8"/>
  <c r="U103" i="8"/>
  <c r="W53" i="7"/>
  <c r="W6" i="7"/>
  <c r="V13" i="7"/>
  <c r="U13" i="8"/>
  <c r="V32" i="7"/>
  <c r="U32" i="8"/>
  <c r="W60" i="7"/>
  <c r="V7" i="7"/>
  <c r="U7" i="8"/>
  <c r="U67" i="8"/>
  <c r="W14" i="7"/>
  <c r="W90" i="7"/>
  <c r="X96" i="7"/>
  <c r="U61" i="8"/>
  <c r="W107" i="7"/>
  <c r="W83" i="7"/>
  <c r="X80" i="7"/>
  <c r="U19" i="8"/>
  <c r="W103" i="7"/>
  <c r="W37" i="7"/>
  <c r="W20" i="7"/>
  <c r="U43" i="8"/>
  <c r="V39" i="7"/>
  <c r="U39" i="8"/>
  <c r="U71" i="8"/>
  <c r="U79" i="8"/>
  <c r="Z73" i="7"/>
  <c r="X87" i="7"/>
  <c r="W59" i="7"/>
  <c r="U49" i="8"/>
  <c r="U36" i="8"/>
  <c r="U22" i="8"/>
  <c r="W47" i="7"/>
  <c r="U92" i="8"/>
  <c r="U25" i="8"/>
  <c r="W97" i="7"/>
  <c r="W30" i="7"/>
  <c r="U73" i="8"/>
  <c r="U58" i="8"/>
  <c r="V12" i="7"/>
  <c r="U12" i="8"/>
  <c r="V40" i="7"/>
  <c r="U40" i="8"/>
  <c r="W18" i="7"/>
  <c r="U34" i="8"/>
  <c r="V100" i="7"/>
  <c r="U100" i="8"/>
  <c r="V57" i="7"/>
  <c r="U57" i="8"/>
  <c r="W99" i="7"/>
  <c r="W21" i="7"/>
  <c r="V70" i="7"/>
  <c r="U70" i="8"/>
  <c r="W26" i="7"/>
  <c r="V91" i="7"/>
  <c r="U91" i="8"/>
  <c r="X71" i="7"/>
  <c r="U82" i="8"/>
  <c r="W33" i="7"/>
  <c r="X36" i="7"/>
  <c r="U55" i="8"/>
  <c r="U80" i="8"/>
  <c r="U81" i="8"/>
  <c r="W93" i="7"/>
  <c r="W31" i="7"/>
  <c r="W65" i="7"/>
  <c r="U106" i="8"/>
  <c r="W29" i="7"/>
  <c r="W109" i="7"/>
  <c r="W35" i="7"/>
  <c r="V51" i="7"/>
  <c r="U51" i="8"/>
  <c r="W89" i="7"/>
  <c r="W78" i="7"/>
  <c r="W9" i="7"/>
  <c r="W43" i="7"/>
  <c r="V104" i="7"/>
  <c r="U104" i="8"/>
  <c r="W49" i="7"/>
  <c r="X92" i="7"/>
  <c r="V68" i="7"/>
  <c r="U68" i="8"/>
  <c r="U101" i="8"/>
  <c r="X98" i="7"/>
  <c r="V11" i="7"/>
  <c r="U11" i="8"/>
  <c r="U53" i="8"/>
  <c r="V24" i="7"/>
  <c r="U24" i="8"/>
  <c r="W25" i="7"/>
  <c r="U17" i="8"/>
  <c r="U102" i="8"/>
  <c r="U6" i="8"/>
  <c r="V72" i="7"/>
  <c r="U72" i="8"/>
  <c r="U14" i="8"/>
  <c r="W82" i="7"/>
  <c r="U90" i="8"/>
  <c r="U50" i="8"/>
  <c r="W81" i="7"/>
  <c r="U87" i="8"/>
  <c r="U107" i="8"/>
  <c r="U86" i="8"/>
  <c r="X76" i="7"/>
  <c r="V16" i="7"/>
  <c r="U16" i="8"/>
  <c r="V44" i="7"/>
  <c r="U44" i="8"/>
  <c r="U37" i="8"/>
  <c r="V64" i="7"/>
  <c r="U64" i="8"/>
  <c r="W101" i="7"/>
  <c r="U66" i="8"/>
  <c r="U74" i="8"/>
  <c r="W27" i="7"/>
  <c r="W17" i="7"/>
  <c r="X46" i="7"/>
  <c r="U94" i="8"/>
  <c r="W15" i="7"/>
  <c r="W63" i="7"/>
  <c r="U23" i="8"/>
  <c r="W45" i="7"/>
  <c r="W50" i="7"/>
  <c r="U105" i="8"/>
  <c r="W10" i="7"/>
  <c r="U41" i="8"/>
  <c r="X67" i="7"/>
  <c r="V75" i="7"/>
  <c r="U75" i="8"/>
  <c r="U76" i="8"/>
  <c r="U42" i="8"/>
  <c r="V108" i="7"/>
  <c r="U108" i="8"/>
  <c r="W77" i="7"/>
  <c r="U20" i="8"/>
  <c r="V54" i="7"/>
  <c r="U54" i="8"/>
  <c r="W86" i="7"/>
  <c r="U59" i="8"/>
  <c r="U96" i="8"/>
  <c r="Y102" i="7"/>
  <c r="W66" i="7"/>
  <c r="U47" i="8"/>
  <c r="W74" i="7"/>
  <c r="U97" i="8"/>
  <c r="U30" i="8"/>
  <c r="U48" i="8"/>
  <c r="W58" i="7"/>
  <c r="W94" i="7"/>
  <c r="U18" i="8"/>
  <c r="W23" i="7"/>
  <c r="X19" i="7"/>
  <c r="U99" i="8"/>
  <c r="U21" i="8"/>
  <c r="U26" i="8"/>
  <c r="X52" i="7"/>
  <c r="U33" i="8"/>
  <c r="W105" i="7"/>
  <c r="V88" i="7"/>
  <c r="U88" i="8"/>
  <c r="X48" i="7"/>
  <c r="W41" i="7"/>
  <c r="W61" i="7"/>
  <c r="U93" i="8"/>
  <c r="U31" i="8"/>
  <c r="U65" i="8"/>
  <c r="W42" i="7"/>
  <c r="U29" i="8"/>
  <c r="U109" i="8"/>
  <c r="U35" i="8"/>
  <c r="V85" i="7"/>
  <c r="U85" i="8"/>
  <c r="U89" i="8"/>
  <c r="U78" i="8"/>
  <c r="U9" i="8"/>
  <c r="V84" i="7"/>
  <c r="U84" i="8"/>
  <c r="U46" i="8"/>
  <c r="V56" i="8" l="1"/>
  <c r="W84" i="7"/>
  <c r="V84" i="8"/>
  <c r="V71" i="8"/>
  <c r="V66" i="8"/>
  <c r="X86" i="7"/>
  <c r="V77" i="8"/>
  <c r="V50" i="8"/>
  <c r="V27" i="8"/>
  <c r="V101" i="8"/>
  <c r="W11" i="7"/>
  <c r="V11" i="8"/>
  <c r="X31" i="7"/>
  <c r="X33" i="7"/>
  <c r="X20" i="7"/>
  <c r="Y80" i="7"/>
  <c r="Y96" i="7"/>
  <c r="V14" i="8"/>
  <c r="X56" i="7"/>
  <c r="V106" i="8"/>
  <c r="V55" i="8"/>
  <c r="W85" i="7"/>
  <c r="V85" i="8"/>
  <c r="V42" i="8"/>
  <c r="X41" i="7"/>
  <c r="W88" i="7"/>
  <c r="V88" i="8"/>
  <c r="Y19" i="7"/>
  <c r="V94" i="8"/>
  <c r="X45" i="7"/>
  <c r="V15" i="8"/>
  <c r="Y46" i="7"/>
  <c r="X27" i="7"/>
  <c r="X101" i="7"/>
  <c r="V43" i="8"/>
  <c r="V51" i="8"/>
  <c r="W51" i="7"/>
  <c r="V33" i="8"/>
  <c r="V99" i="8"/>
  <c r="X18" i="7"/>
  <c r="W12" i="7"/>
  <c r="V12" i="8"/>
  <c r="V30" i="8"/>
  <c r="V37" i="8"/>
  <c r="V90" i="8"/>
  <c r="X14" i="7"/>
  <c r="V19" i="8"/>
  <c r="V73" i="8"/>
  <c r="V53" i="8"/>
  <c r="X106" i="7"/>
  <c r="X55" i="7"/>
  <c r="X34" i="7"/>
  <c r="V79" i="8"/>
  <c r="V61" i="8"/>
  <c r="X94" i="7"/>
  <c r="X61" i="7"/>
  <c r="Y48" i="7"/>
  <c r="X105" i="7"/>
  <c r="Y52" i="7"/>
  <c r="X23" i="7"/>
  <c r="V58" i="8"/>
  <c r="Z102" i="7"/>
  <c r="V86" i="8"/>
  <c r="W108" i="7"/>
  <c r="V108" i="8"/>
  <c r="W75" i="7"/>
  <c r="V75" i="8"/>
  <c r="V10" i="8"/>
  <c r="V63" i="8"/>
  <c r="X17" i="7"/>
  <c r="W64" i="7"/>
  <c r="V64" i="8"/>
  <c r="X81" i="7"/>
  <c r="X82" i="7"/>
  <c r="X25" i="7"/>
  <c r="Y92" i="7"/>
  <c r="W104" i="7"/>
  <c r="V104" i="8"/>
  <c r="X9" i="7"/>
  <c r="X89" i="7"/>
  <c r="X35" i="7"/>
  <c r="V29" i="8"/>
  <c r="V31" i="8"/>
  <c r="Y36" i="7"/>
  <c r="V26" i="8"/>
  <c r="V21" i="8"/>
  <c r="W40" i="7"/>
  <c r="V40" i="8"/>
  <c r="V97" i="8"/>
  <c r="V47" i="8"/>
  <c r="X59" i="7"/>
  <c r="AA73" i="7"/>
  <c r="W39" i="7"/>
  <c r="V39" i="8"/>
  <c r="V20" i="8"/>
  <c r="V103" i="8"/>
  <c r="V107" i="8"/>
  <c r="V52" i="8"/>
  <c r="V60" i="8"/>
  <c r="W32" i="7"/>
  <c r="V32" i="8"/>
  <c r="X6" i="7"/>
  <c r="W69" i="7"/>
  <c r="V69" i="8"/>
  <c r="W95" i="7"/>
  <c r="V95" i="8"/>
  <c r="Y38" i="7"/>
  <c r="V41" i="8"/>
  <c r="V36" i="8"/>
  <c r="X58" i="7"/>
  <c r="X10" i="7"/>
  <c r="V45" i="8"/>
  <c r="X63" i="7"/>
  <c r="W16" i="7"/>
  <c r="V16" i="8"/>
  <c r="V49" i="8"/>
  <c r="X43" i="7"/>
  <c r="V78" i="8"/>
  <c r="V109" i="8"/>
  <c r="Y71" i="7"/>
  <c r="X26" i="7"/>
  <c r="X21" i="7"/>
  <c r="W57" i="7"/>
  <c r="V57" i="8"/>
  <c r="V18" i="8"/>
  <c r="V38" i="8"/>
  <c r="X97" i="7"/>
  <c r="X47" i="7"/>
  <c r="V92" i="8"/>
  <c r="X103" i="7"/>
  <c r="X107" i="7"/>
  <c r="X60" i="7"/>
  <c r="V34" i="8"/>
  <c r="W28" i="7"/>
  <c r="V28" i="8"/>
  <c r="V74" i="8"/>
  <c r="X66" i="7"/>
  <c r="X77" i="7"/>
  <c r="Y67" i="7"/>
  <c r="X50" i="7"/>
  <c r="W24" i="7"/>
  <c r="V24" i="8"/>
  <c r="W68" i="7"/>
  <c r="V68" i="8"/>
  <c r="X49" i="7"/>
  <c r="X78" i="7"/>
  <c r="X109" i="7"/>
  <c r="V65" i="8"/>
  <c r="V93" i="8"/>
  <c r="Y87" i="7"/>
  <c r="V83" i="8"/>
  <c r="W13" i="7"/>
  <c r="V13" i="8"/>
  <c r="X42" i="7"/>
  <c r="V105" i="8"/>
  <c r="V23" i="8"/>
  <c r="X74" i="7"/>
  <c r="V87" i="8"/>
  <c r="W54" i="7"/>
  <c r="V54" i="8"/>
  <c r="X15" i="7"/>
  <c r="V17" i="8"/>
  <c r="W44" i="7"/>
  <c r="V44" i="8"/>
  <c r="Y76" i="7"/>
  <c r="V81" i="8"/>
  <c r="V82" i="8"/>
  <c r="W72" i="7"/>
  <c r="V72" i="8"/>
  <c r="V25" i="8"/>
  <c r="Y98" i="7"/>
  <c r="V9" i="8"/>
  <c r="V89" i="8"/>
  <c r="V35" i="8"/>
  <c r="X29" i="7"/>
  <c r="X65" i="7"/>
  <c r="X93" i="7"/>
  <c r="W91" i="7"/>
  <c r="V91" i="8"/>
  <c r="W70" i="7"/>
  <c r="V70" i="8"/>
  <c r="X99" i="7"/>
  <c r="W100" i="7"/>
  <c r="V100" i="8"/>
  <c r="X30" i="7"/>
  <c r="V98" i="8"/>
  <c r="V59" i="8"/>
  <c r="X37" i="7"/>
  <c r="X83" i="7"/>
  <c r="V48" i="8"/>
  <c r="X90" i="7"/>
  <c r="W7" i="7"/>
  <c r="V7" i="8"/>
  <c r="V96" i="8"/>
  <c r="V46" i="8"/>
  <c r="V22" i="8"/>
  <c r="V80" i="8"/>
  <c r="V67" i="8"/>
  <c r="V76" i="8"/>
  <c r="V102" i="8"/>
  <c r="V6" i="8"/>
  <c r="X53" i="7"/>
  <c r="W62" i="7"/>
  <c r="V62" i="8"/>
  <c r="W8" i="7"/>
  <c r="V8" i="8"/>
  <c r="X79" i="7"/>
  <c r="Y22" i="7"/>
  <c r="W33" i="8" l="1"/>
  <c r="Y30" i="7"/>
  <c r="X91" i="7"/>
  <c r="W91" i="8"/>
  <c r="Y65" i="7"/>
  <c r="Z87" i="7"/>
  <c r="Y49" i="7"/>
  <c r="X24" i="7"/>
  <c r="W24" i="8"/>
  <c r="Z67" i="7"/>
  <c r="Y66" i="7"/>
  <c r="Y97" i="7"/>
  <c r="X57" i="7"/>
  <c r="W57" i="8"/>
  <c r="Y26" i="7"/>
  <c r="X104" i="7"/>
  <c r="W104" i="8"/>
  <c r="Y81" i="7"/>
  <c r="Y17" i="7"/>
  <c r="Z48" i="7"/>
  <c r="Y106" i="7"/>
  <c r="Z80" i="7"/>
  <c r="W93" i="8"/>
  <c r="W29" i="8"/>
  <c r="W78" i="8"/>
  <c r="W60" i="8"/>
  <c r="W103" i="8"/>
  <c r="W47" i="8"/>
  <c r="W21" i="8"/>
  <c r="W43" i="8"/>
  <c r="Y10" i="7"/>
  <c r="W6" i="8"/>
  <c r="X32" i="7"/>
  <c r="W32" i="8"/>
  <c r="W59" i="8"/>
  <c r="W9" i="8"/>
  <c r="W23" i="8"/>
  <c r="W55" i="8"/>
  <c r="Y14" i="7"/>
  <c r="W18" i="8"/>
  <c r="X51" i="7"/>
  <c r="W51" i="8"/>
  <c r="Y101" i="7"/>
  <c r="Z46" i="7"/>
  <c r="X88" i="7"/>
  <c r="W88" i="8"/>
  <c r="W79" i="8"/>
  <c r="X8" i="7"/>
  <c r="W8" i="8"/>
  <c r="Y53" i="7"/>
  <c r="Y90" i="7"/>
  <c r="W37" i="8"/>
  <c r="W30" i="8"/>
  <c r="W99" i="8"/>
  <c r="W65" i="8"/>
  <c r="Z98" i="7"/>
  <c r="Y15" i="7"/>
  <c r="Y74" i="7"/>
  <c r="Y42" i="7"/>
  <c r="W109" i="8"/>
  <c r="W49" i="8"/>
  <c r="W66" i="8"/>
  <c r="X28" i="7"/>
  <c r="W28" i="8"/>
  <c r="W107" i="8"/>
  <c r="W97" i="8"/>
  <c r="W26" i="8"/>
  <c r="Y63" i="7"/>
  <c r="W58" i="8"/>
  <c r="W102" i="8"/>
  <c r="W89" i="8"/>
  <c r="W25" i="8"/>
  <c r="W81" i="8"/>
  <c r="W17" i="8"/>
  <c r="AA102" i="7"/>
  <c r="W94" i="8"/>
  <c r="W34" i="8"/>
  <c r="W106" i="8"/>
  <c r="Y27" i="7"/>
  <c r="W45" i="8"/>
  <c r="Z19" i="7"/>
  <c r="Y41" i="7"/>
  <c r="Y79" i="7"/>
  <c r="Y37" i="7"/>
  <c r="Y99" i="7"/>
  <c r="X44" i="7"/>
  <c r="W44" i="8"/>
  <c r="X54" i="7"/>
  <c r="W54" i="8"/>
  <c r="Y109" i="7"/>
  <c r="Y107" i="7"/>
  <c r="Y58" i="7"/>
  <c r="Z38" i="7"/>
  <c r="X69" i="7"/>
  <c r="W69" i="8"/>
  <c r="W73" i="8"/>
  <c r="AB73" i="7"/>
  <c r="Y89" i="7"/>
  <c r="Y25" i="7"/>
  <c r="X108" i="7"/>
  <c r="W108" i="8"/>
  <c r="Z52" i="7"/>
  <c r="Y94" i="7"/>
  <c r="Y34" i="7"/>
  <c r="W14" i="8"/>
  <c r="X12" i="7"/>
  <c r="W12" i="8"/>
  <c r="W101" i="8"/>
  <c r="Y45" i="7"/>
  <c r="Y33" i="7"/>
  <c r="X11" i="7"/>
  <c r="W11" i="8"/>
  <c r="W38" i="8"/>
  <c r="X62" i="7"/>
  <c r="W62" i="8"/>
  <c r="X7" i="7"/>
  <c r="W7" i="8"/>
  <c r="W36" i="8"/>
  <c r="W92" i="8"/>
  <c r="W52" i="8"/>
  <c r="W48" i="8"/>
  <c r="W22" i="8"/>
  <c r="W87" i="8"/>
  <c r="W46" i="8"/>
  <c r="W96" i="8"/>
  <c r="W80" i="8"/>
  <c r="W71" i="8"/>
  <c r="W98" i="8"/>
  <c r="W76" i="8"/>
  <c r="W67" i="8"/>
  <c r="W19" i="8"/>
  <c r="W83" i="8"/>
  <c r="X13" i="7"/>
  <c r="W13" i="8"/>
  <c r="W50" i="8"/>
  <c r="W77" i="8"/>
  <c r="X16" i="7"/>
  <c r="W16" i="8"/>
  <c r="W35" i="8"/>
  <c r="W82" i="8"/>
  <c r="W105" i="8"/>
  <c r="W61" i="8"/>
  <c r="W56" i="8"/>
  <c r="W20" i="8"/>
  <c r="W31" i="8"/>
  <c r="W86" i="8"/>
  <c r="Z22" i="7"/>
  <c r="W53" i="8"/>
  <c r="W90" i="8"/>
  <c r="Y83" i="7"/>
  <c r="X100" i="7"/>
  <c r="W100" i="8"/>
  <c r="X70" i="7"/>
  <c r="W70" i="8"/>
  <c r="Y93" i="7"/>
  <c r="Y29" i="7"/>
  <c r="X72" i="7"/>
  <c r="W72" i="8"/>
  <c r="Z76" i="7"/>
  <c r="W15" i="8"/>
  <c r="W74" i="8"/>
  <c r="W42" i="8"/>
  <c r="Y78" i="7"/>
  <c r="X68" i="7"/>
  <c r="W68" i="8"/>
  <c r="Y50" i="7"/>
  <c r="Y77" i="7"/>
  <c r="Y60" i="7"/>
  <c r="Y103" i="7"/>
  <c r="Y47" i="7"/>
  <c r="Y21" i="7"/>
  <c r="Z71" i="7"/>
  <c r="Y43" i="7"/>
  <c r="W63" i="8"/>
  <c r="W10" i="8"/>
  <c r="X95" i="7"/>
  <c r="W95" i="8"/>
  <c r="Y6" i="7"/>
  <c r="X39" i="7"/>
  <c r="W39" i="8"/>
  <c r="Y59" i="7"/>
  <c r="X40" i="7"/>
  <c r="W40" i="8"/>
  <c r="Z36" i="7"/>
  <c r="Y35" i="7"/>
  <c r="Y9" i="7"/>
  <c r="Z92" i="7"/>
  <c r="Y82" i="7"/>
  <c r="X64" i="7"/>
  <c r="W64" i="8"/>
  <c r="X75" i="7"/>
  <c r="W75" i="8"/>
  <c r="Y23" i="7"/>
  <c r="Y105" i="7"/>
  <c r="Y61" i="7"/>
  <c r="Y55" i="7"/>
  <c r="Y18" i="7"/>
  <c r="W27" i="8"/>
  <c r="W41" i="8"/>
  <c r="X85" i="7"/>
  <c r="W85" i="8"/>
  <c r="Y56" i="7"/>
  <c r="Z96" i="7"/>
  <c r="Y20" i="7"/>
  <c r="Y31" i="7"/>
  <c r="Y86" i="7"/>
  <c r="X84" i="7"/>
  <c r="W84" i="8"/>
  <c r="X27" i="8" l="1"/>
  <c r="X25" i="8"/>
  <c r="Y69" i="7"/>
  <c r="X69" i="8"/>
  <c r="Z109" i="7"/>
  <c r="Y44" i="7"/>
  <c r="X44" i="8"/>
  <c r="Z37" i="7"/>
  <c r="Z41" i="7"/>
  <c r="Z90" i="7"/>
  <c r="Y8" i="7"/>
  <c r="X8" i="8"/>
  <c r="Z14" i="7"/>
  <c r="AA48" i="7"/>
  <c r="Z66" i="7"/>
  <c r="Y91" i="7"/>
  <c r="X91" i="8"/>
  <c r="Z18" i="7"/>
  <c r="Z61" i="7"/>
  <c r="Z23" i="7"/>
  <c r="Z47" i="7"/>
  <c r="Z50" i="7"/>
  <c r="Z78" i="7"/>
  <c r="Y7" i="7"/>
  <c r="X7" i="8"/>
  <c r="X98" i="8"/>
  <c r="X96" i="8"/>
  <c r="X71" i="8"/>
  <c r="X38" i="8"/>
  <c r="X67" i="8"/>
  <c r="X87" i="8"/>
  <c r="X92" i="8"/>
  <c r="X36" i="8"/>
  <c r="X76" i="8"/>
  <c r="X22" i="8"/>
  <c r="X46" i="8"/>
  <c r="X45" i="8"/>
  <c r="Y12" i="7"/>
  <c r="X12" i="8"/>
  <c r="AA52" i="7"/>
  <c r="Z25" i="7"/>
  <c r="AC73" i="7"/>
  <c r="X107" i="8"/>
  <c r="X99" i="8"/>
  <c r="Z27" i="7"/>
  <c r="X48" i="8"/>
  <c r="X63" i="8"/>
  <c r="X53" i="8"/>
  <c r="AA46" i="7"/>
  <c r="X10" i="8"/>
  <c r="X97" i="8"/>
  <c r="X49" i="8"/>
  <c r="X65" i="8"/>
  <c r="X30" i="8"/>
  <c r="Z86" i="7"/>
  <c r="Z20" i="7"/>
  <c r="Z56" i="7"/>
  <c r="X19" i="8"/>
  <c r="X55" i="8"/>
  <c r="X105" i="8"/>
  <c r="Y64" i="7"/>
  <c r="X64" i="8"/>
  <c r="AA92" i="7"/>
  <c r="Z35" i="7"/>
  <c r="Y40" i="7"/>
  <c r="X40" i="8"/>
  <c r="Y39" i="7"/>
  <c r="X39" i="8"/>
  <c r="X73" i="8"/>
  <c r="X43" i="8"/>
  <c r="X21" i="8"/>
  <c r="X103" i="8"/>
  <c r="X77" i="8"/>
  <c r="Y72" i="7"/>
  <c r="X72" i="8"/>
  <c r="Z93" i="7"/>
  <c r="Y100" i="7"/>
  <c r="X100" i="8"/>
  <c r="X11" i="8"/>
  <c r="Y11" i="7"/>
  <c r="Z45" i="7"/>
  <c r="X94" i="8"/>
  <c r="X89" i="8"/>
  <c r="AA38" i="7"/>
  <c r="Z107" i="7"/>
  <c r="Y54" i="7"/>
  <c r="X54" i="8"/>
  <c r="Z99" i="7"/>
  <c r="Z79" i="7"/>
  <c r="AA19" i="7"/>
  <c r="X52" i="8"/>
  <c r="Z63" i="7"/>
  <c r="Z74" i="7"/>
  <c r="AA98" i="7"/>
  <c r="Z53" i="7"/>
  <c r="X101" i="8"/>
  <c r="Y32" i="7"/>
  <c r="X32" i="8"/>
  <c r="Z10" i="7"/>
  <c r="Z106" i="7"/>
  <c r="X17" i="8"/>
  <c r="Y104" i="7"/>
  <c r="X104" i="8"/>
  <c r="Z26" i="7"/>
  <c r="Z97" i="7"/>
  <c r="AA67" i="7"/>
  <c r="Z49" i="7"/>
  <c r="Z65" i="7"/>
  <c r="Z30" i="7"/>
  <c r="Y84" i="7"/>
  <c r="X84" i="8"/>
  <c r="Z31" i="7"/>
  <c r="AA96" i="7"/>
  <c r="Y85" i="7"/>
  <c r="X85" i="8"/>
  <c r="X18" i="8"/>
  <c r="X61" i="8"/>
  <c r="X23" i="8"/>
  <c r="Z82" i="7"/>
  <c r="Z9" i="7"/>
  <c r="AA36" i="7"/>
  <c r="Z59" i="7"/>
  <c r="X102" i="8"/>
  <c r="Z6" i="7"/>
  <c r="X47" i="8"/>
  <c r="X60" i="8"/>
  <c r="X50" i="8"/>
  <c r="X78" i="8"/>
  <c r="AA76" i="7"/>
  <c r="Z29" i="7"/>
  <c r="Y70" i="7"/>
  <c r="X70" i="8"/>
  <c r="Z83" i="7"/>
  <c r="AA22" i="7"/>
  <c r="Y16" i="7"/>
  <c r="X16" i="8"/>
  <c r="Y13" i="7"/>
  <c r="X13" i="8"/>
  <c r="Z33" i="7"/>
  <c r="X34" i="8"/>
  <c r="Z58" i="7"/>
  <c r="AB102" i="7"/>
  <c r="Z42" i="7"/>
  <c r="Z15" i="7"/>
  <c r="AA80" i="7"/>
  <c r="Z81" i="7"/>
  <c r="Y57" i="7"/>
  <c r="X57" i="8"/>
  <c r="Y24" i="7"/>
  <c r="X24" i="8"/>
  <c r="AA87" i="7"/>
  <c r="X86" i="8"/>
  <c r="X20" i="8"/>
  <c r="X56" i="8"/>
  <c r="X35" i="8"/>
  <c r="AA71" i="7"/>
  <c r="Z60" i="7"/>
  <c r="X93" i="8"/>
  <c r="Z34" i="7"/>
  <c r="X79" i="8"/>
  <c r="X74" i="8"/>
  <c r="Y51" i="7"/>
  <c r="X51" i="8"/>
  <c r="X106" i="8"/>
  <c r="Z17" i="7"/>
  <c r="X26" i="8"/>
  <c r="X31" i="8"/>
  <c r="Z55" i="7"/>
  <c r="Z105" i="7"/>
  <c r="Y75" i="7"/>
  <c r="X75" i="8"/>
  <c r="X82" i="8"/>
  <c r="X9" i="8"/>
  <c r="X59" i="8"/>
  <c r="X6" i="8"/>
  <c r="Y95" i="7"/>
  <c r="X95" i="8"/>
  <c r="Z43" i="7"/>
  <c r="Z21" i="7"/>
  <c r="Z103" i="7"/>
  <c r="Z77" i="7"/>
  <c r="Y68" i="7"/>
  <c r="X68" i="8"/>
  <c r="X29" i="8"/>
  <c r="X83" i="8"/>
  <c r="Y62" i="7"/>
  <c r="X62" i="8"/>
  <c r="X33" i="8"/>
  <c r="Z94" i="7"/>
  <c r="Y108" i="7"/>
  <c r="X108" i="8"/>
  <c r="Z89" i="7"/>
  <c r="X58" i="8"/>
  <c r="X109" i="8"/>
  <c r="X37" i="8"/>
  <c r="X41" i="8"/>
  <c r="X28" i="8"/>
  <c r="Y28" i="7"/>
  <c r="X42" i="8"/>
  <c r="X15" i="8"/>
  <c r="X90" i="8"/>
  <c r="Y88" i="7"/>
  <c r="X88" i="8"/>
  <c r="Z101" i="7"/>
  <c r="X14" i="8"/>
  <c r="X81" i="8"/>
  <c r="X66" i="8"/>
  <c r="X80" i="8"/>
  <c r="Y48" i="8" l="1"/>
  <c r="Y76" i="8"/>
  <c r="Y89" i="8"/>
  <c r="Y94" i="8"/>
  <c r="Y86" i="8"/>
  <c r="AA101" i="7"/>
  <c r="Z62" i="7"/>
  <c r="Y62" i="8"/>
  <c r="AA77" i="7"/>
  <c r="Y36" i="8"/>
  <c r="Z75" i="7"/>
  <c r="Y75" i="8"/>
  <c r="AA55" i="7"/>
  <c r="Z51" i="7"/>
  <c r="Y51" i="8"/>
  <c r="Y34" i="8"/>
  <c r="AA60" i="7"/>
  <c r="AB87" i="7"/>
  <c r="Z57" i="7"/>
  <c r="Y57" i="8"/>
  <c r="AA42" i="7"/>
  <c r="AA58" i="7"/>
  <c r="Z84" i="7"/>
  <c r="Y84" i="8"/>
  <c r="AA74" i="7"/>
  <c r="Y79" i="8"/>
  <c r="Y45" i="8"/>
  <c r="Y93" i="8"/>
  <c r="Z40" i="7"/>
  <c r="Y40" i="8"/>
  <c r="AB92" i="7"/>
  <c r="AA27" i="7"/>
  <c r="Y38" i="8"/>
  <c r="AA25" i="7"/>
  <c r="Z12" i="7"/>
  <c r="Y12" i="8"/>
  <c r="Y50" i="8"/>
  <c r="Y14" i="8"/>
  <c r="AA41" i="7"/>
  <c r="Z69" i="7"/>
  <c r="Y69" i="8"/>
  <c r="Y87" i="8"/>
  <c r="Y80" i="8"/>
  <c r="Y43" i="8"/>
  <c r="Y96" i="8"/>
  <c r="Y98" i="8"/>
  <c r="Y81" i="8"/>
  <c r="Y15" i="8"/>
  <c r="Z13" i="7"/>
  <c r="Y13" i="8"/>
  <c r="Y102" i="8"/>
  <c r="Y31" i="8"/>
  <c r="Y30" i="8"/>
  <c r="Y49" i="8"/>
  <c r="Y97" i="8"/>
  <c r="Y106" i="8"/>
  <c r="Z32" i="7"/>
  <c r="Y32" i="8"/>
  <c r="Y63" i="8"/>
  <c r="AA79" i="7"/>
  <c r="AB38" i="7"/>
  <c r="Y35" i="8"/>
  <c r="AA20" i="7"/>
  <c r="AA50" i="7"/>
  <c r="Y92" i="8"/>
  <c r="AA61" i="7"/>
  <c r="Z91" i="7"/>
  <c r="Y91" i="8"/>
  <c r="AA14" i="7"/>
  <c r="Y90" i="8"/>
  <c r="AA37" i="7"/>
  <c r="Y109" i="8"/>
  <c r="Z88" i="7"/>
  <c r="Y88" i="8"/>
  <c r="Z28" i="7"/>
  <c r="Y28" i="8"/>
  <c r="Z68" i="7"/>
  <c r="Y68" i="8"/>
  <c r="AA103" i="7"/>
  <c r="AA43" i="7"/>
  <c r="AA105" i="7"/>
  <c r="AB71" i="7"/>
  <c r="Z24" i="7"/>
  <c r="Y24" i="8"/>
  <c r="AA81" i="7"/>
  <c r="AA15" i="7"/>
  <c r="AC102" i="7"/>
  <c r="Y33" i="8"/>
  <c r="Y83" i="8"/>
  <c r="Y29" i="8"/>
  <c r="Y71" i="8"/>
  <c r="Y73" i="8"/>
  <c r="Y59" i="8"/>
  <c r="Y9" i="8"/>
  <c r="Z85" i="7"/>
  <c r="Y85" i="8"/>
  <c r="AA31" i="7"/>
  <c r="AA30" i="7"/>
  <c r="AA49" i="7"/>
  <c r="AA97" i="7"/>
  <c r="Z104" i="7"/>
  <c r="Y104" i="8"/>
  <c r="Y10" i="8"/>
  <c r="AB98" i="7"/>
  <c r="AA63" i="7"/>
  <c r="Y99" i="8"/>
  <c r="Y107" i="8"/>
  <c r="Z11" i="7"/>
  <c r="Y11" i="8"/>
  <c r="Z39" i="7"/>
  <c r="Y39" i="8"/>
  <c r="AA35" i="7"/>
  <c r="Z64" i="7"/>
  <c r="Y64" i="8"/>
  <c r="Y56" i="8"/>
  <c r="AB46" i="7"/>
  <c r="AD73" i="7"/>
  <c r="AB52" i="7"/>
  <c r="Z7" i="7"/>
  <c r="Y7" i="8"/>
  <c r="Y78" i="8"/>
  <c r="Y47" i="8"/>
  <c r="Y23" i="8"/>
  <c r="Y18" i="8"/>
  <c r="Y66" i="8"/>
  <c r="Y46" i="8"/>
  <c r="AA90" i="7"/>
  <c r="Y37" i="8"/>
  <c r="AA109" i="7"/>
  <c r="Y52" i="8"/>
  <c r="AA21" i="7"/>
  <c r="Z95" i="7"/>
  <c r="Y95" i="8"/>
  <c r="Y17" i="8"/>
  <c r="AB80" i="7"/>
  <c r="AA6" i="7"/>
  <c r="Y82" i="8"/>
  <c r="AB96" i="7"/>
  <c r="AA65" i="7"/>
  <c r="AB67" i="7"/>
  <c r="AA26" i="7"/>
  <c r="AA106" i="7"/>
  <c r="AA53" i="7"/>
  <c r="Y20" i="8"/>
  <c r="Y61" i="8"/>
  <c r="Z8" i="7"/>
  <c r="Y8" i="8"/>
  <c r="Z44" i="7"/>
  <c r="Y44" i="8"/>
  <c r="AA89" i="7"/>
  <c r="AA94" i="7"/>
  <c r="Y22" i="8"/>
  <c r="Y103" i="8"/>
  <c r="Y105" i="8"/>
  <c r="AA17" i="7"/>
  <c r="AA34" i="7"/>
  <c r="AB22" i="7"/>
  <c r="Z70" i="7"/>
  <c r="Y70" i="8"/>
  <c r="AB76" i="7"/>
  <c r="AB36" i="7"/>
  <c r="AA82" i="7"/>
  <c r="Z54" i="7"/>
  <c r="Y54" i="8"/>
  <c r="AA45" i="7"/>
  <c r="AA93" i="7"/>
  <c r="Y19" i="8"/>
  <c r="Y101" i="8"/>
  <c r="Z108" i="7"/>
  <c r="Y108" i="8"/>
  <c r="Y77" i="8"/>
  <c r="Y21" i="8"/>
  <c r="Y55" i="8"/>
  <c r="Y60" i="8"/>
  <c r="Y42" i="8"/>
  <c r="Y58" i="8"/>
  <c r="AA33" i="7"/>
  <c r="Z16" i="7"/>
  <c r="Y16" i="8"/>
  <c r="AA83" i="7"/>
  <c r="AA29" i="7"/>
  <c r="Y6" i="8"/>
  <c r="AA59" i="7"/>
  <c r="AA9" i="7"/>
  <c r="Y65" i="8"/>
  <c r="Y26" i="8"/>
  <c r="AA10" i="7"/>
  <c r="Y53" i="8"/>
  <c r="Y74" i="8"/>
  <c r="AB19" i="7"/>
  <c r="AA99" i="7"/>
  <c r="AA107" i="7"/>
  <c r="Z100" i="7"/>
  <c r="Y100" i="8"/>
  <c r="Z72" i="7"/>
  <c r="Y72" i="8"/>
  <c r="AA56" i="7"/>
  <c r="AA86" i="7"/>
  <c r="Y27" i="8"/>
  <c r="Y25" i="8"/>
  <c r="AA78" i="7"/>
  <c r="AA47" i="7"/>
  <c r="AA23" i="7"/>
  <c r="AA18" i="7"/>
  <c r="AA66" i="7"/>
  <c r="AB48" i="7"/>
  <c r="Y41" i="8"/>
  <c r="Y67" i="8"/>
  <c r="Z56" i="8" l="1"/>
  <c r="Z18" i="8"/>
  <c r="Z47" i="8"/>
  <c r="Z109" i="8"/>
  <c r="AA72" i="7"/>
  <c r="Z72" i="8"/>
  <c r="AC19" i="7"/>
  <c r="Z82" i="8"/>
  <c r="AC22" i="7"/>
  <c r="Z17" i="8"/>
  <c r="AB89" i="7"/>
  <c r="Z38" i="8"/>
  <c r="AC67" i="7"/>
  <c r="Z102" i="8"/>
  <c r="AB6" i="7"/>
  <c r="Z90" i="8"/>
  <c r="AB35" i="7"/>
  <c r="AA11" i="7"/>
  <c r="Z11" i="8"/>
  <c r="Z63" i="8"/>
  <c r="Z81" i="8"/>
  <c r="Z43" i="8"/>
  <c r="AB27" i="7"/>
  <c r="AA40" i="7"/>
  <c r="Z40" i="8"/>
  <c r="AB56" i="7"/>
  <c r="Z96" i="8"/>
  <c r="AB29" i="7"/>
  <c r="AA108" i="7"/>
  <c r="Z108" i="8"/>
  <c r="AB45" i="7"/>
  <c r="AC76" i="7"/>
  <c r="AB17" i="7"/>
  <c r="AA95" i="7"/>
  <c r="Z95" i="8"/>
  <c r="AB90" i="7"/>
  <c r="AA7" i="7"/>
  <c r="Z7" i="8"/>
  <c r="Z22" i="8"/>
  <c r="Z76" i="8"/>
  <c r="AE73" i="7"/>
  <c r="Z31" i="8"/>
  <c r="AB81" i="7"/>
  <c r="AB61" i="7"/>
  <c r="AC38" i="7"/>
  <c r="Z98" i="8"/>
  <c r="AA69" i="7"/>
  <c r="Z69" i="8"/>
  <c r="Z42" i="8"/>
  <c r="Z77" i="8"/>
  <c r="Z101" i="8"/>
  <c r="Z66" i="8"/>
  <c r="Z78" i="8"/>
  <c r="Z92" i="8"/>
  <c r="Z83" i="8"/>
  <c r="Z33" i="8"/>
  <c r="Z80" i="8"/>
  <c r="Z93" i="8"/>
  <c r="Z34" i="8"/>
  <c r="AB94" i="7"/>
  <c r="AA44" i="7"/>
  <c r="Z44" i="8"/>
  <c r="AB53" i="7"/>
  <c r="AB26" i="7"/>
  <c r="AB65" i="7"/>
  <c r="Z36" i="8"/>
  <c r="Z73" i="8"/>
  <c r="AC80" i="7"/>
  <c r="Z21" i="8"/>
  <c r="AB109" i="7"/>
  <c r="AA64" i="7"/>
  <c r="Z64" i="8"/>
  <c r="AA39" i="7"/>
  <c r="Z39" i="8"/>
  <c r="AA104" i="7"/>
  <c r="Z104" i="8"/>
  <c r="AB49" i="7"/>
  <c r="AB31" i="7"/>
  <c r="Z15" i="8"/>
  <c r="Z105" i="8"/>
  <c r="Z103" i="8"/>
  <c r="Z14" i="8"/>
  <c r="Z79" i="8"/>
  <c r="Z71" i="8"/>
  <c r="Z41" i="8"/>
  <c r="AC92" i="7"/>
  <c r="Z74" i="8"/>
  <c r="AB42" i="7"/>
  <c r="AC87" i="7"/>
  <c r="AB77" i="7"/>
  <c r="AB101" i="7"/>
  <c r="AB107" i="7"/>
  <c r="Z10" i="8"/>
  <c r="Z59" i="8"/>
  <c r="Z29" i="8"/>
  <c r="Z45" i="8"/>
  <c r="AA8" i="7"/>
  <c r="Z8" i="8"/>
  <c r="AB106" i="7"/>
  <c r="AC96" i="7"/>
  <c r="AB97" i="7"/>
  <c r="AB30" i="7"/>
  <c r="AA85" i="7"/>
  <c r="Z85" i="8"/>
  <c r="AB37" i="7"/>
  <c r="Z61" i="8"/>
  <c r="AB50" i="7"/>
  <c r="AB20" i="7"/>
  <c r="Z25" i="8"/>
  <c r="AB58" i="7"/>
  <c r="AA57" i="7"/>
  <c r="Z57" i="8"/>
  <c r="AB60" i="7"/>
  <c r="Z55" i="8"/>
  <c r="AA62" i="7"/>
  <c r="Z62" i="8"/>
  <c r="AC48" i="7"/>
  <c r="AB18" i="7"/>
  <c r="AB47" i="7"/>
  <c r="Z99" i="8"/>
  <c r="AB10" i="7"/>
  <c r="AB59" i="7"/>
  <c r="AA16" i="7"/>
  <c r="Z16" i="8"/>
  <c r="Z46" i="8"/>
  <c r="AB82" i="7"/>
  <c r="Z94" i="8"/>
  <c r="Z53" i="8"/>
  <c r="Z26" i="8"/>
  <c r="Z65" i="8"/>
  <c r="AB63" i="7"/>
  <c r="Z49" i="8"/>
  <c r="AD102" i="7"/>
  <c r="AC71" i="7"/>
  <c r="AB43" i="7"/>
  <c r="AA68" i="7"/>
  <c r="Z68" i="8"/>
  <c r="AA88" i="7"/>
  <c r="Z88" i="8"/>
  <c r="AB25" i="7"/>
  <c r="AA84" i="7"/>
  <c r="Z84" i="8"/>
  <c r="AB55" i="7"/>
  <c r="Z23" i="8"/>
  <c r="Z86" i="8"/>
  <c r="AA100" i="7"/>
  <c r="Z100" i="8"/>
  <c r="AB99" i="7"/>
  <c r="Z9" i="8"/>
  <c r="AB66" i="7"/>
  <c r="AB23" i="7"/>
  <c r="AB78" i="7"/>
  <c r="AB86" i="7"/>
  <c r="Z107" i="8"/>
  <c r="Z67" i="8"/>
  <c r="AB9" i="7"/>
  <c r="AB83" i="7"/>
  <c r="AB33" i="7"/>
  <c r="Z87" i="8"/>
  <c r="Z52" i="8"/>
  <c r="AB93" i="7"/>
  <c r="AA54" i="7"/>
  <c r="Z54" i="8"/>
  <c r="AC36" i="7"/>
  <c r="AA70" i="7"/>
  <c r="Z70" i="8"/>
  <c r="AB34" i="7"/>
  <c r="Z89" i="8"/>
  <c r="Z106" i="8"/>
  <c r="Z6" i="8"/>
  <c r="AB21" i="7"/>
  <c r="AC52" i="7"/>
  <c r="AC46" i="7"/>
  <c r="Z35" i="8"/>
  <c r="Z19" i="8"/>
  <c r="AC98" i="7"/>
  <c r="Z97" i="8"/>
  <c r="Z30" i="8"/>
  <c r="AB15" i="7"/>
  <c r="AA24" i="7"/>
  <c r="Z24" i="8"/>
  <c r="AB105" i="7"/>
  <c r="AB103" i="7"/>
  <c r="AA28" i="7"/>
  <c r="Z28" i="8"/>
  <c r="Z37" i="8"/>
  <c r="AB14" i="7"/>
  <c r="AA91" i="7"/>
  <c r="Z91" i="8"/>
  <c r="Z50" i="8"/>
  <c r="Z20" i="8"/>
  <c r="AB79" i="7"/>
  <c r="AA32" i="7"/>
  <c r="Z32" i="8"/>
  <c r="AA13" i="7"/>
  <c r="Z13" i="8"/>
  <c r="AB41" i="7"/>
  <c r="AA12" i="7"/>
  <c r="Z12" i="8"/>
  <c r="Z27" i="8"/>
  <c r="AB74" i="7"/>
  <c r="Z58" i="8"/>
  <c r="Z60" i="8"/>
  <c r="AA51" i="7"/>
  <c r="Z51" i="8"/>
  <c r="AA75" i="7"/>
  <c r="Z75" i="8"/>
  <c r="Z48" i="8"/>
  <c r="AA74" i="8" l="1"/>
  <c r="AA61" i="8"/>
  <c r="AC14" i="7"/>
  <c r="AA103" i="8"/>
  <c r="AA83" i="8"/>
  <c r="AC86" i="7"/>
  <c r="AC23" i="7"/>
  <c r="AA99" i="8"/>
  <c r="AC82" i="7"/>
  <c r="AA59" i="8"/>
  <c r="AC18" i="7"/>
  <c r="AB62" i="7"/>
  <c r="AA62" i="8"/>
  <c r="AC37" i="7"/>
  <c r="AC26" i="7"/>
  <c r="AA36" i="8"/>
  <c r="AB7" i="7"/>
  <c r="AA7" i="8"/>
  <c r="AA76" i="8"/>
  <c r="AA48" i="8"/>
  <c r="AA19" i="8"/>
  <c r="AA66" i="8"/>
  <c r="AC59" i="7"/>
  <c r="AA47" i="8"/>
  <c r="AB57" i="7"/>
  <c r="AA57" i="8"/>
  <c r="AA38" i="8"/>
  <c r="AA71" i="8"/>
  <c r="AC30" i="7"/>
  <c r="AD96" i="7"/>
  <c r="AB8" i="7"/>
  <c r="AA8" i="8"/>
  <c r="AA52" i="8"/>
  <c r="AA65" i="8"/>
  <c r="AA80" i="8"/>
  <c r="AD76" i="7"/>
  <c r="AB108" i="7"/>
  <c r="AA108" i="8"/>
  <c r="AA56" i="8"/>
  <c r="AB40" i="7"/>
  <c r="AA40" i="8"/>
  <c r="AC35" i="7"/>
  <c r="AD19" i="7"/>
  <c r="AC41" i="7"/>
  <c r="AB32" i="7"/>
  <c r="AA32" i="8"/>
  <c r="AB91" i="7"/>
  <c r="AA91" i="8"/>
  <c r="AA105" i="8"/>
  <c r="AA15" i="8"/>
  <c r="AA21" i="8"/>
  <c r="AA96" i="8"/>
  <c r="AA34" i="8"/>
  <c r="AA93" i="8"/>
  <c r="AA33" i="8"/>
  <c r="AA9" i="8"/>
  <c r="AC78" i="7"/>
  <c r="AC66" i="7"/>
  <c r="AA55" i="8"/>
  <c r="AB84" i="7"/>
  <c r="AA84" i="8"/>
  <c r="AA25" i="8"/>
  <c r="AA22" i="8"/>
  <c r="AA10" i="8"/>
  <c r="AC47" i="7"/>
  <c r="AD48" i="7"/>
  <c r="AA60" i="8"/>
  <c r="AA58" i="8"/>
  <c r="AA20" i="8"/>
  <c r="AA97" i="8"/>
  <c r="AA106" i="8"/>
  <c r="AA107" i="8"/>
  <c r="AA77" i="8"/>
  <c r="AA42" i="8"/>
  <c r="AD92" i="7"/>
  <c r="AA31" i="8"/>
  <c r="AB104" i="7"/>
  <c r="AA104" i="8"/>
  <c r="AA109" i="8"/>
  <c r="AD80" i="7"/>
  <c r="AC65" i="7"/>
  <c r="AC53" i="7"/>
  <c r="AC94" i="7"/>
  <c r="AC90" i="7"/>
  <c r="AA17" i="8"/>
  <c r="AA45" i="8"/>
  <c r="AA29" i="8"/>
  <c r="AC56" i="7"/>
  <c r="AA27" i="8"/>
  <c r="AA35" i="8"/>
  <c r="AA89" i="8"/>
  <c r="AD22" i="7"/>
  <c r="AB12" i="7"/>
  <c r="AA12" i="8"/>
  <c r="AB13" i="7"/>
  <c r="AA13" i="8"/>
  <c r="AC79" i="7"/>
  <c r="AA87" i="8"/>
  <c r="AA43" i="8"/>
  <c r="AC63" i="7"/>
  <c r="AA50" i="8"/>
  <c r="AA30" i="8"/>
  <c r="AA101" i="8"/>
  <c r="AC49" i="7"/>
  <c r="AA46" i="8"/>
  <c r="AB44" i="7"/>
  <c r="AA44" i="8"/>
  <c r="AB69" i="7"/>
  <c r="AA69" i="8"/>
  <c r="AA81" i="8"/>
  <c r="AF73" i="7"/>
  <c r="AB95" i="7"/>
  <c r="AA95" i="8"/>
  <c r="AB11" i="7"/>
  <c r="AA11" i="8"/>
  <c r="AC6" i="7"/>
  <c r="AD67" i="7"/>
  <c r="AB51" i="7"/>
  <c r="AA51" i="8"/>
  <c r="AC74" i="7"/>
  <c r="AA41" i="8"/>
  <c r="AC103" i="7"/>
  <c r="AB24" i="7"/>
  <c r="AA24" i="8"/>
  <c r="AD52" i="7"/>
  <c r="AB70" i="7"/>
  <c r="AA70" i="8"/>
  <c r="AB54" i="7"/>
  <c r="AA54" i="8"/>
  <c r="AC83" i="7"/>
  <c r="AA78" i="8"/>
  <c r="AC99" i="7"/>
  <c r="AA92" i="8"/>
  <c r="AB88" i="7"/>
  <c r="AA88" i="8"/>
  <c r="AC43" i="7"/>
  <c r="AE102" i="7"/>
  <c r="AC50" i="7"/>
  <c r="AC101" i="7"/>
  <c r="AD87" i="7"/>
  <c r="AC31" i="7"/>
  <c r="AB39" i="7"/>
  <c r="AA39" i="8"/>
  <c r="AA53" i="8"/>
  <c r="AA94" i="8"/>
  <c r="AC61" i="7"/>
  <c r="AC81" i="7"/>
  <c r="AA90" i="8"/>
  <c r="AA102" i="8"/>
  <c r="AA6" i="8"/>
  <c r="AB75" i="7"/>
  <c r="AA75" i="8"/>
  <c r="AA79" i="8"/>
  <c r="AA14" i="8"/>
  <c r="AB28" i="7"/>
  <c r="AA28" i="8"/>
  <c r="AC105" i="7"/>
  <c r="AC15" i="7"/>
  <c r="AD98" i="7"/>
  <c r="AD46" i="7"/>
  <c r="AC21" i="7"/>
  <c r="AA67" i="8"/>
  <c r="AC34" i="7"/>
  <c r="AD36" i="7"/>
  <c r="AC93" i="7"/>
  <c r="AC33" i="7"/>
  <c r="AC9" i="7"/>
  <c r="AA86" i="8"/>
  <c r="AA23" i="8"/>
  <c r="AB100" i="7"/>
  <c r="AA100" i="8"/>
  <c r="AC55" i="7"/>
  <c r="AC25" i="7"/>
  <c r="AB68" i="7"/>
  <c r="AA68" i="8"/>
  <c r="AD71" i="7"/>
  <c r="AA63" i="8"/>
  <c r="AA82" i="8"/>
  <c r="AB16" i="7"/>
  <c r="AA16" i="8"/>
  <c r="AC10" i="7"/>
  <c r="AA18" i="8"/>
  <c r="AC60" i="7"/>
  <c r="AC58" i="7"/>
  <c r="AC20" i="7"/>
  <c r="AA37" i="8"/>
  <c r="AB85" i="7"/>
  <c r="AA85" i="8"/>
  <c r="AC97" i="7"/>
  <c r="AC106" i="7"/>
  <c r="AC107" i="7"/>
  <c r="AC77" i="7"/>
  <c r="AC42" i="7"/>
  <c r="AA49" i="8"/>
  <c r="AA98" i="8"/>
  <c r="AB64" i="7"/>
  <c r="AA64" i="8"/>
  <c r="AC109" i="7"/>
  <c r="AA26" i="8"/>
  <c r="AD38" i="7"/>
  <c r="AC17" i="7"/>
  <c r="AC45" i="7"/>
  <c r="AC29" i="7"/>
  <c r="AC27" i="7"/>
  <c r="AA73" i="8"/>
  <c r="AC89" i="7"/>
  <c r="AB72" i="7"/>
  <c r="AA72" i="8"/>
  <c r="AB25" i="8" l="1"/>
  <c r="AB105" i="8"/>
  <c r="AB81" i="8"/>
  <c r="AB109" i="8"/>
  <c r="AB77" i="8"/>
  <c r="AB22" i="8"/>
  <c r="AB19" i="8"/>
  <c r="AB30" i="8"/>
  <c r="AB106" i="8"/>
  <c r="AB21" i="8"/>
  <c r="AB35" i="8"/>
  <c r="AB101" i="8"/>
  <c r="AD20" i="7"/>
  <c r="AD60" i="7"/>
  <c r="AD55" i="7"/>
  <c r="AC39" i="7"/>
  <c r="AB39" i="8"/>
  <c r="AB50" i="8"/>
  <c r="AB43" i="8"/>
  <c r="AB83" i="8"/>
  <c r="AB6" i="8"/>
  <c r="AC44" i="7"/>
  <c r="AB44" i="8"/>
  <c r="AB47" i="8"/>
  <c r="AB71" i="8"/>
  <c r="AD78" i="7"/>
  <c r="AB46" i="8"/>
  <c r="AB82" i="8"/>
  <c r="AB67" i="8"/>
  <c r="AD106" i="7"/>
  <c r="AC85" i="7"/>
  <c r="AB85" i="8"/>
  <c r="AB58" i="8"/>
  <c r="AB93" i="8"/>
  <c r="AE87" i="7"/>
  <c r="AD43" i="7"/>
  <c r="AB99" i="8"/>
  <c r="AD83" i="7"/>
  <c r="AC70" i="7"/>
  <c r="AB70" i="8"/>
  <c r="AC24" i="7"/>
  <c r="AB24" i="8"/>
  <c r="AC51" i="7"/>
  <c r="AB51" i="8"/>
  <c r="AD6" i="7"/>
  <c r="AD94" i="7"/>
  <c r="AD65" i="7"/>
  <c r="AB98" i="8"/>
  <c r="AC32" i="7"/>
  <c r="AB32" i="8"/>
  <c r="AE19" i="7"/>
  <c r="AC40" i="7"/>
  <c r="AB40" i="8"/>
  <c r="AE96" i="7"/>
  <c r="AB26" i="8"/>
  <c r="AB18" i="8"/>
  <c r="AD82" i="7"/>
  <c r="AB14" i="8"/>
  <c r="AC72" i="7"/>
  <c r="AB72" i="8"/>
  <c r="AD29" i="7"/>
  <c r="AD17" i="7"/>
  <c r="AE38" i="7"/>
  <c r="AB42" i="8"/>
  <c r="AB107" i="8"/>
  <c r="AB97" i="8"/>
  <c r="AD58" i="7"/>
  <c r="AB10" i="8"/>
  <c r="AC100" i="7"/>
  <c r="AB100" i="8"/>
  <c r="AD9" i="7"/>
  <c r="AD93" i="7"/>
  <c r="AD34" i="7"/>
  <c r="AB15" i="8"/>
  <c r="AB61" i="8"/>
  <c r="AB80" i="8"/>
  <c r="AD31" i="7"/>
  <c r="AD99" i="7"/>
  <c r="AB103" i="8"/>
  <c r="AB74" i="8"/>
  <c r="AB102" i="8"/>
  <c r="AC69" i="7"/>
  <c r="AB69" i="8"/>
  <c r="AB49" i="8"/>
  <c r="AD79" i="7"/>
  <c r="AC12" i="7"/>
  <c r="AB12" i="8"/>
  <c r="AD56" i="7"/>
  <c r="AB90" i="8"/>
  <c r="AB53" i="8"/>
  <c r="AC104" i="7"/>
  <c r="AB104" i="8"/>
  <c r="AD66" i="7"/>
  <c r="AB41" i="8"/>
  <c r="AE76" i="7"/>
  <c r="AB59" i="8"/>
  <c r="AD26" i="7"/>
  <c r="AD37" i="7"/>
  <c r="AD18" i="7"/>
  <c r="AD86" i="7"/>
  <c r="AD14" i="7"/>
  <c r="AD89" i="7"/>
  <c r="AD27" i="7"/>
  <c r="AD45" i="7"/>
  <c r="AD33" i="7"/>
  <c r="AE36" i="7"/>
  <c r="AD63" i="7"/>
  <c r="AC13" i="7"/>
  <c r="AB13" i="8"/>
  <c r="AE22" i="7"/>
  <c r="AB94" i="8"/>
  <c r="AB65" i="8"/>
  <c r="AB36" i="8"/>
  <c r="AC108" i="7"/>
  <c r="AB108" i="8"/>
  <c r="AB48" i="8"/>
  <c r="AC62" i="7"/>
  <c r="AB62" i="8"/>
  <c r="AD23" i="7"/>
  <c r="AB29" i="8"/>
  <c r="AB17" i="8"/>
  <c r="AD109" i="7"/>
  <c r="AD77" i="7"/>
  <c r="AC16" i="7"/>
  <c r="AB16" i="8"/>
  <c r="AE71" i="7"/>
  <c r="AD25" i="7"/>
  <c r="AB9" i="8"/>
  <c r="AB34" i="8"/>
  <c r="AD21" i="7"/>
  <c r="AE98" i="7"/>
  <c r="AD105" i="7"/>
  <c r="AD81" i="7"/>
  <c r="AB31" i="8"/>
  <c r="AD50" i="7"/>
  <c r="AC95" i="7"/>
  <c r="AB95" i="8"/>
  <c r="AB79" i="8"/>
  <c r="AB56" i="8"/>
  <c r="AE92" i="7"/>
  <c r="AD47" i="7"/>
  <c r="AB66" i="8"/>
  <c r="AC91" i="7"/>
  <c r="AB91" i="8"/>
  <c r="AB37" i="8"/>
  <c r="AB86" i="8"/>
  <c r="AB89" i="8"/>
  <c r="AB27" i="8"/>
  <c r="AB45" i="8"/>
  <c r="AC64" i="7"/>
  <c r="AB64" i="8"/>
  <c r="AD42" i="7"/>
  <c r="AD107" i="7"/>
  <c r="AD97" i="7"/>
  <c r="AB20" i="8"/>
  <c r="AB60" i="8"/>
  <c r="AD10" i="7"/>
  <c r="AC68" i="7"/>
  <c r="AB68" i="8"/>
  <c r="AB55" i="8"/>
  <c r="AB33" i="8"/>
  <c r="AE46" i="7"/>
  <c r="AD15" i="7"/>
  <c r="AC28" i="7"/>
  <c r="AB28" i="8"/>
  <c r="AC75" i="7"/>
  <c r="AB75" i="8"/>
  <c r="AD61" i="7"/>
  <c r="AB92" i="8"/>
  <c r="AD101" i="7"/>
  <c r="AF102" i="7"/>
  <c r="AC88" i="7"/>
  <c r="AB88" i="8"/>
  <c r="AC54" i="7"/>
  <c r="AB54" i="8"/>
  <c r="AE52" i="7"/>
  <c r="AD103" i="7"/>
  <c r="AD74" i="7"/>
  <c r="AE67" i="7"/>
  <c r="AB73" i="8"/>
  <c r="AC11" i="7"/>
  <c r="AB11" i="8"/>
  <c r="AG73" i="7"/>
  <c r="AD49" i="7"/>
  <c r="AB63" i="8"/>
  <c r="AD90" i="7"/>
  <c r="AD53" i="7"/>
  <c r="AE80" i="7"/>
  <c r="AE48" i="7"/>
  <c r="AC84" i="7"/>
  <c r="AB84" i="8"/>
  <c r="AB78" i="8"/>
  <c r="AD41" i="7"/>
  <c r="AD35" i="7"/>
  <c r="AC8" i="7"/>
  <c r="AB8" i="8"/>
  <c r="AD30" i="7"/>
  <c r="AC57" i="7"/>
  <c r="AB57" i="8"/>
  <c r="AD59" i="7"/>
  <c r="AC7" i="7"/>
  <c r="AB7" i="8"/>
  <c r="AB52" i="8"/>
  <c r="AB76" i="8"/>
  <c r="AB87" i="8"/>
  <c r="AB96" i="8"/>
  <c r="AB23" i="8"/>
  <c r="AB38" i="8"/>
  <c r="AC41" i="8" l="1"/>
  <c r="AF48" i="7"/>
  <c r="AE53" i="7"/>
  <c r="AE49" i="7"/>
  <c r="AD11" i="7"/>
  <c r="AC11" i="8"/>
  <c r="AC74" i="8"/>
  <c r="AC101" i="8"/>
  <c r="AD28" i="7"/>
  <c r="AC28" i="8"/>
  <c r="AF46" i="7"/>
  <c r="AC107" i="8"/>
  <c r="AD91" i="7"/>
  <c r="AC91" i="8"/>
  <c r="AC23" i="8"/>
  <c r="AD108" i="7"/>
  <c r="AC108" i="8"/>
  <c r="AC63" i="8"/>
  <c r="AC52" i="8"/>
  <c r="AE31" i="7"/>
  <c r="AC46" i="8"/>
  <c r="AE93" i="7"/>
  <c r="AD100" i="7"/>
  <c r="AC100" i="8"/>
  <c r="AF38" i="7"/>
  <c r="AC82" i="8"/>
  <c r="AD40" i="7"/>
  <c r="AC40" i="8"/>
  <c r="AD32" i="7"/>
  <c r="AC32" i="8"/>
  <c r="AC94" i="8"/>
  <c r="AD7" i="7"/>
  <c r="AC7" i="8"/>
  <c r="AC38" i="8"/>
  <c r="AC87" i="8"/>
  <c r="AC71" i="8"/>
  <c r="AC96" i="8"/>
  <c r="AC19" i="8"/>
  <c r="AC92" i="8"/>
  <c r="AC98" i="8"/>
  <c r="AD57" i="7"/>
  <c r="AC57" i="8"/>
  <c r="AD8" i="7"/>
  <c r="AC8" i="8"/>
  <c r="AE41" i="7"/>
  <c r="AC90" i="8"/>
  <c r="AC15" i="8"/>
  <c r="AC36" i="8"/>
  <c r="AD68" i="7"/>
  <c r="AC68" i="8"/>
  <c r="AE105" i="7"/>
  <c r="AE25" i="7"/>
  <c r="AD16" i="7"/>
  <c r="AC16" i="8"/>
  <c r="AE109" i="7"/>
  <c r="AE23" i="7"/>
  <c r="AF22" i="7"/>
  <c r="AC33" i="8"/>
  <c r="AC89" i="8"/>
  <c r="AC67" i="8"/>
  <c r="AE99" i="7"/>
  <c r="AC34" i="8"/>
  <c r="AC9" i="8"/>
  <c r="AC17" i="8"/>
  <c r="AC73" i="8"/>
  <c r="AC106" i="8"/>
  <c r="AD39" i="7"/>
  <c r="AC39" i="8"/>
  <c r="AC59" i="8"/>
  <c r="AC35" i="8"/>
  <c r="AD84" i="7"/>
  <c r="AC84" i="8"/>
  <c r="AF80" i="7"/>
  <c r="AE90" i="7"/>
  <c r="AH73" i="7"/>
  <c r="AC103" i="8"/>
  <c r="AD75" i="7"/>
  <c r="AC75" i="8"/>
  <c r="AE15" i="7"/>
  <c r="AC10" i="8"/>
  <c r="AC97" i="8"/>
  <c r="AC42" i="8"/>
  <c r="AC47" i="8"/>
  <c r="AC81" i="8"/>
  <c r="AC77" i="8"/>
  <c r="AE33" i="7"/>
  <c r="AE45" i="7"/>
  <c r="AE89" i="7"/>
  <c r="AE86" i="7"/>
  <c r="AE37" i="7"/>
  <c r="AC66" i="8"/>
  <c r="AD104" i="7"/>
  <c r="AC104" i="8"/>
  <c r="AC56" i="8"/>
  <c r="AC79" i="8"/>
  <c r="AC99" i="8"/>
  <c r="AE34" i="7"/>
  <c r="AE9" i="7"/>
  <c r="AC58" i="8"/>
  <c r="AE17" i="7"/>
  <c r="AD72" i="7"/>
  <c r="AC72" i="8"/>
  <c r="AC76" i="8"/>
  <c r="AF19" i="7"/>
  <c r="AC65" i="8"/>
  <c r="AC6" i="8"/>
  <c r="AC83" i="8"/>
  <c r="AE43" i="7"/>
  <c r="AE106" i="7"/>
  <c r="AC78" i="8"/>
  <c r="AC55" i="8"/>
  <c r="AC20" i="8"/>
  <c r="AE61" i="7"/>
  <c r="AE50" i="7"/>
  <c r="AC105" i="8"/>
  <c r="AC21" i="8"/>
  <c r="AC25" i="8"/>
  <c r="AC109" i="8"/>
  <c r="AF36" i="7"/>
  <c r="AE27" i="7"/>
  <c r="AE14" i="7"/>
  <c r="AE18" i="7"/>
  <c r="AE26" i="7"/>
  <c r="AC48" i="8"/>
  <c r="AE29" i="7"/>
  <c r="AF87" i="7"/>
  <c r="AD85" i="7"/>
  <c r="AC85" i="8"/>
  <c r="AE60" i="7"/>
  <c r="AE74" i="7"/>
  <c r="AF52" i="7"/>
  <c r="AD88" i="7"/>
  <c r="AC88" i="8"/>
  <c r="AE101" i="7"/>
  <c r="AE107" i="7"/>
  <c r="AD64" i="7"/>
  <c r="AC64" i="8"/>
  <c r="AF92" i="7"/>
  <c r="AD95" i="7"/>
  <c r="AC95" i="8"/>
  <c r="AE21" i="7"/>
  <c r="AE63" i="7"/>
  <c r="AC45" i="8"/>
  <c r="AC86" i="8"/>
  <c r="AC37" i="8"/>
  <c r="AC12" i="8"/>
  <c r="AD12" i="7"/>
  <c r="AE82" i="7"/>
  <c r="AF96" i="7"/>
  <c r="AE94" i="7"/>
  <c r="AD51" i="7"/>
  <c r="AC51" i="8"/>
  <c r="AD70" i="7"/>
  <c r="AC70" i="8"/>
  <c r="AC43" i="8"/>
  <c r="AC60" i="8"/>
  <c r="AC30" i="8"/>
  <c r="AE59" i="7"/>
  <c r="AE30" i="7"/>
  <c r="AE35" i="7"/>
  <c r="AC53" i="8"/>
  <c r="AC22" i="8"/>
  <c r="AC49" i="8"/>
  <c r="AF67" i="7"/>
  <c r="AE103" i="7"/>
  <c r="AD54" i="7"/>
  <c r="AC54" i="8"/>
  <c r="AG102" i="7"/>
  <c r="AC61" i="8"/>
  <c r="AE10" i="7"/>
  <c r="AE97" i="7"/>
  <c r="AE42" i="7"/>
  <c r="AE47" i="7"/>
  <c r="AC50" i="8"/>
  <c r="AE81" i="7"/>
  <c r="AF98" i="7"/>
  <c r="AF71" i="7"/>
  <c r="AE77" i="7"/>
  <c r="AD62" i="7"/>
  <c r="AC62" i="8"/>
  <c r="AD13" i="7"/>
  <c r="AC13" i="8"/>
  <c r="AC27" i="8"/>
  <c r="AC14" i="8"/>
  <c r="AC18" i="8"/>
  <c r="AC26" i="8"/>
  <c r="AF76" i="7"/>
  <c r="AE66" i="7"/>
  <c r="AC80" i="8"/>
  <c r="AE56" i="7"/>
  <c r="AE79" i="7"/>
  <c r="AD69" i="7"/>
  <c r="AC69" i="8"/>
  <c r="AC31" i="8"/>
  <c r="AC93" i="8"/>
  <c r="AE58" i="7"/>
  <c r="AC29" i="8"/>
  <c r="AE65" i="7"/>
  <c r="AC102" i="8"/>
  <c r="AE6" i="7"/>
  <c r="AD24" i="7"/>
  <c r="AC24" i="8"/>
  <c r="AE83" i="7"/>
  <c r="AE78" i="7"/>
  <c r="AD44" i="7"/>
  <c r="AC44" i="8"/>
  <c r="AE55" i="7"/>
  <c r="AE20" i="7"/>
  <c r="AD10" i="8" l="1"/>
  <c r="AD83" i="8"/>
  <c r="AD99" i="8"/>
  <c r="AG76" i="7"/>
  <c r="AE62" i="7"/>
  <c r="AD62" i="8"/>
  <c r="AG71" i="7"/>
  <c r="AF81" i="7"/>
  <c r="AH102" i="7"/>
  <c r="AF103" i="7"/>
  <c r="AF35" i="7"/>
  <c r="AG92" i="7"/>
  <c r="AE88" i="7"/>
  <c r="AD88" i="8"/>
  <c r="AE85" i="7"/>
  <c r="AD85" i="8"/>
  <c r="AD18" i="8"/>
  <c r="AD27" i="8"/>
  <c r="AF43" i="7"/>
  <c r="AF37" i="7"/>
  <c r="AF89" i="7"/>
  <c r="AF33" i="7"/>
  <c r="AF15" i="7"/>
  <c r="AD109" i="8"/>
  <c r="AD25" i="8"/>
  <c r="AD41" i="8"/>
  <c r="AE57" i="7"/>
  <c r="AD57" i="8"/>
  <c r="AE100" i="7"/>
  <c r="AD100" i="8"/>
  <c r="AD31" i="8"/>
  <c r="AE91" i="7"/>
  <c r="AD91" i="8"/>
  <c r="AD55" i="8"/>
  <c r="AF79" i="7"/>
  <c r="AD66" i="8"/>
  <c r="AD77" i="8"/>
  <c r="AF42" i="7"/>
  <c r="AD35" i="8"/>
  <c r="AF59" i="7"/>
  <c r="AD101" i="8"/>
  <c r="AD60" i="8"/>
  <c r="AF61" i="7"/>
  <c r="AD106" i="8"/>
  <c r="AI73" i="7"/>
  <c r="AG80" i="7"/>
  <c r="AF109" i="7"/>
  <c r="AF25" i="7"/>
  <c r="AE68" i="7"/>
  <c r="AD68" i="8"/>
  <c r="AE7" i="7"/>
  <c r="AD7" i="8"/>
  <c r="AD38" i="8"/>
  <c r="AD36" i="8"/>
  <c r="AD46" i="8"/>
  <c r="AD48" i="8"/>
  <c r="AD19" i="8"/>
  <c r="AD96" i="8"/>
  <c r="AD22" i="8"/>
  <c r="AD76" i="8"/>
  <c r="AD71" i="8"/>
  <c r="AD98" i="8"/>
  <c r="AD67" i="8"/>
  <c r="AD80" i="8"/>
  <c r="AD92" i="8"/>
  <c r="AD52" i="8"/>
  <c r="AE28" i="7"/>
  <c r="AD28" i="8"/>
  <c r="AF53" i="7"/>
  <c r="AF55" i="7"/>
  <c r="AF78" i="7"/>
  <c r="AD58" i="8"/>
  <c r="AD56" i="8"/>
  <c r="AF66" i="7"/>
  <c r="AE13" i="7"/>
  <c r="AD13" i="8"/>
  <c r="AF77" i="7"/>
  <c r="AG98" i="7"/>
  <c r="AD47" i="8"/>
  <c r="AD97" i="8"/>
  <c r="AE54" i="7"/>
  <c r="AD54" i="8"/>
  <c r="AG67" i="7"/>
  <c r="AD30" i="8"/>
  <c r="AD94" i="8"/>
  <c r="AD82" i="8"/>
  <c r="AF63" i="7"/>
  <c r="AE95" i="7"/>
  <c r="AD95" i="8"/>
  <c r="AE64" i="7"/>
  <c r="AD64" i="8"/>
  <c r="AF101" i="7"/>
  <c r="AG52" i="7"/>
  <c r="AF60" i="7"/>
  <c r="AG87" i="7"/>
  <c r="AD26" i="8"/>
  <c r="AD14" i="8"/>
  <c r="AD50" i="8"/>
  <c r="AF106" i="7"/>
  <c r="AG19" i="7"/>
  <c r="AD17" i="8"/>
  <c r="AF9" i="7"/>
  <c r="AF86" i="7"/>
  <c r="AF45" i="7"/>
  <c r="AE75" i="7"/>
  <c r="AD75" i="8"/>
  <c r="AD90" i="8"/>
  <c r="AF99" i="7"/>
  <c r="AD23" i="8"/>
  <c r="AD105" i="8"/>
  <c r="AE8" i="7"/>
  <c r="AD8" i="8"/>
  <c r="AG38" i="7"/>
  <c r="AF93" i="7"/>
  <c r="AD49" i="8"/>
  <c r="AF20" i="7"/>
  <c r="AE44" i="7"/>
  <c r="AD44" i="8"/>
  <c r="AD102" i="8"/>
  <c r="AD6" i="8"/>
  <c r="AF65" i="7"/>
  <c r="AD79" i="8"/>
  <c r="AD42" i="8"/>
  <c r="AD59" i="8"/>
  <c r="AE12" i="7"/>
  <c r="AD12" i="8"/>
  <c r="AF21" i="7"/>
  <c r="AF107" i="7"/>
  <c r="AF74" i="7"/>
  <c r="AF29" i="7"/>
  <c r="AD61" i="8"/>
  <c r="AF34" i="7"/>
  <c r="AD53" i="8"/>
  <c r="AD78" i="8"/>
  <c r="AF83" i="7"/>
  <c r="AF6" i="7"/>
  <c r="AF10" i="7"/>
  <c r="AE51" i="7"/>
  <c r="AD51" i="8"/>
  <c r="AG96" i="7"/>
  <c r="AD63" i="8"/>
  <c r="AF18" i="7"/>
  <c r="AF27" i="7"/>
  <c r="AG36" i="7"/>
  <c r="AE72" i="7"/>
  <c r="AD72" i="8"/>
  <c r="AD9" i="8"/>
  <c r="AE104" i="7"/>
  <c r="AD104" i="8"/>
  <c r="AD86" i="8"/>
  <c r="AD45" i="8"/>
  <c r="AE32" i="7"/>
  <c r="AD32" i="8"/>
  <c r="AD93" i="8"/>
  <c r="AF31" i="7"/>
  <c r="AE108" i="7"/>
  <c r="AD108" i="8"/>
  <c r="AE11" i="7"/>
  <c r="AD11" i="8"/>
  <c r="AD20" i="8"/>
  <c r="AD87" i="8"/>
  <c r="AE24" i="7"/>
  <c r="AD24" i="8"/>
  <c r="AD73" i="8"/>
  <c r="AD65" i="8"/>
  <c r="AF58" i="7"/>
  <c r="AE69" i="7"/>
  <c r="AD69" i="8"/>
  <c r="AF56" i="7"/>
  <c r="AD81" i="8"/>
  <c r="AF47" i="7"/>
  <c r="AF97" i="7"/>
  <c r="AD103" i="8"/>
  <c r="AF30" i="7"/>
  <c r="AE70" i="7"/>
  <c r="AD70" i="8"/>
  <c r="AF94" i="7"/>
  <c r="AF82" i="7"/>
  <c r="AD21" i="8"/>
  <c r="AD107" i="8"/>
  <c r="AD74" i="8"/>
  <c r="AD29" i="8"/>
  <c r="AF26" i="7"/>
  <c r="AF14" i="7"/>
  <c r="AF50" i="7"/>
  <c r="AD43" i="8"/>
  <c r="AF17" i="7"/>
  <c r="AD34" i="8"/>
  <c r="AD37" i="8"/>
  <c r="AD89" i="8"/>
  <c r="AD33" i="8"/>
  <c r="AD15" i="8"/>
  <c r="AF90" i="7"/>
  <c r="AE84" i="7"/>
  <c r="AD84" i="8"/>
  <c r="AE39" i="7"/>
  <c r="AD39" i="8"/>
  <c r="AG22" i="7"/>
  <c r="AF23" i="7"/>
  <c r="AE16" i="7"/>
  <c r="AD16" i="8"/>
  <c r="AF105" i="7"/>
  <c r="AF41" i="7"/>
  <c r="AE40" i="7"/>
  <c r="AD40" i="8"/>
  <c r="AG46" i="7"/>
  <c r="AF49" i="7"/>
  <c r="AG48" i="7"/>
  <c r="AE97" i="8" l="1"/>
  <c r="AE14" i="8"/>
  <c r="AE50" i="8"/>
  <c r="AE79" i="8"/>
  <c r="AG41" i="7"/>
  <c r="AG30" i="7"/>
  <c r="AG58" i="7"/>
  <c r="AF11" i="7"/>
  <c r="AE11" i="8"/>
  <c r="AF32" i="7"/>
  <c r="AE32" i="8"/>
  <c r="AF104" i="7"/>
  <c r="AE104" i="8"/>
  <c r="AG27" i="7"/>
  <c r="AE10" i="8"/>
  <c r="AE83" i="8"/>
  <c r="AG29" i="7"/>
  <c r="AG107" i="7"/>
  <c r="AF12" i="7"/>
  <c r="AE12" i="8"/>
  <c r="AE65" i="8"/>
  <c r="AG99" i="7"/>
  <c r="AE45" i="8"/>
  <c r="AE9" i="8"/>
  <c r="AH19" i="7"/>
  <c r="AG55" i="7"/>
  <c r="AF28" i="7"/>
  <c r="AE28" i="8"/>
  <c r="AF68" i="7"/>
  <c r="AE68" i="8"/>
  <c r="AG79" i="7"/>
  <c r="AE33" i="8"/>
  <c r="AE35" i="8"/>
  <c r="AH48" i="7"/>
  <c r="AG50" i="7"/>
  <c r="AG14" i="7"/>
  <c r="AG97" i="7"/>
  <c r="AE71" i="8"/>
  <c r="AH96" i="7"/>
  <c r="AG10" i="7"/>
  <c r="AG83" i="7"/>
  <c r="AG34" i="7"/>
  <c r="AE74" i="8"/>
  <c r="AE21" i="8"/>
  <c r="AG65" i="7"/>
  <c r="AE46" i="8"/>
  <c r="AH38" i="7"/>
  <c r="AG45" i="7"/>
  <c r="AG9" i="7"/>
  <c r="AE106" i="8"/>
  <c r="AG60" i="7"/>
  <c r="AH67" i="7"/>
  <c r="AG77" i="7"/>
  <c r="AE78" i="8"/>
  <c r="AG61" i="7"/>
  <c r="AF57" i="7"/>
  <c r="AE57" i="8"/>
  <c r="AH71" i="7"/>
  <c r="AE105" i="8"/>
  <c r="AE23" i="8"/>
  <c r="AG17" i="7"/>
  <c r="AE26" i="8"/>
  <c r="AG82" i="7"/>
  <c r="AE47" i="8"/>
  <c r="AF69" i="7"/>
  <c r="AE69" i="8"/>
  <c r="AE38" i="8"/>
  <c r="AG49" i="7"/>
  <c r="AF40" i="7"/>
  <c r="AE40" i="8"/>
  <c r="AG105" i="7"/>
  <c r="AG23" i="7"/>
  <c r="AF39" i="7"/>
  <c r="AE39" i="8"/>
  <c r="AG90" i="7"/>
  <c r="AG26" i="7"/>
  <c r="AE92" i="8"/>
  <c r="AE94" i="8"/>
  <c r="AE30" i="8"/>
  <c r="AG47" i="7"/>
  <c r="AE56" i="8"/>
  <c r="AE58" i="8"/>
  <c r="AE31" i="8"/>
  <c r="AF72" i="7"/>
  <c r="AE72" i="8"/>
  <c r="AE27" i="8"/>
  <c r="AF51" i="7"/>
  <c r="AE51" i="8"/>
  <c r="AG6" i="7"/>
  <c r="AE29" i="8"/>
  <c r="AE107" i="8"/>
  <c r="AG20" i="7"/>
  <c r="AG93" i="7"/>
  <c r="AF8" i="7"/>
  <c r="AE8" i="8"/>
  <c r="AE99" i="8"/>
  <c r="AF75" i="7"/>
  <c r="AE75" i="8"/>
  <c r="AG86" i="7"/>
  <c r="AH87" i="7"/>
  <c r="AH52" i="7"/>
  <c r="AF64" i="7"/>
  <c r="AE64" i="8"/>
  <c r="AG63" i="7"/>
  <c r="AF54" i="7"/>
  <c r="AE54" i="8"/>
  <c r="AH98" i="7"/>
  <c r="AF13" i="7"/>
  <c r="AE13" i="8"/>
  <c r="AE55" i="8"/>
  <c r="AE109" i="8"/>
  <c r="AG59" i="7"/>
  <c r="AG42" i="7"/>
  <c r="AF100" i="7"/>
  <c r="AE100" i="8"/>
  <c r="AG15" i="7"/>
  <c r="AG89" i="7"/>
  <c r="AG43" i="7"/>
  <c r="AF85" i="7"/>
  <c r="AE85" i="8"/>
  <c r="AH92" i="7"/>
  <c r="AG103" i="7"/>
  <c r="AG81" i="7"/>
  <c r="AF62" i="7"/>
  <c r="AE62" i="8"/>
  <c r="AG94" i="7"/>
  <c r="AG56" i="7"/>
  <c r="AE24" i="8"/>
  <c r="AF24" i="7"/>
  <c r="AG31" i="7"/>
  <c r="AE19" i="8"/>
  <c r="AE34" i="8"/>
  <c r="AE60" i="8"/>
  <c r="AE101" i="8"/>
  <c r="AE77" i="8"/>
  <c r="AE66" i="8"/>
  <c r="AF7" i="7"/>
  <c r="AE7" i="8"/>
  <c r="AE96" i="8"/>
  <c r="AE80" i="8"/>
  <c r="AE36" i="8"/>
  <c r="AG109" i="7"/>
  <c r="AH80" i="7"/>
  <c r="AE61" i="8"/>
  <c r="AE52" i="8"/>
  <c r="AE98" i="8"/>
  <c r="AF91" i="7"/>
  <c r="AE91" i="8"/>
  <c r="AE37" i="8"/>
  <c r="AH46" i="7"/>
  <c r="AE41" i="8"/>
  <c r="AF16" i="7"/>
  <c r="AE16" i="8"/>
  <c r="AH22" i="7"/>
  <c r="AF84" i="7"/>
  <c r="AE84" i="8"/>
  <c r="AE17" i="8"/>
  <c r="AE82" i="8"/>
  <c r="AE18" i="8"/>
  <c r="AE73" i="8"/>
  <c r="AF44" i="7"/>
  <c r="AE44" i="8"/>
  <c r="AG101" i="7"/>
  <c r="AF95" i="7"/>
  <c r="AE95" i="8"/>
  <c r="AG66" i="7"/>
  <c r="AE53" i="8"/>
  <c r="AE25" i="8"/>
  <c r="AE67" i="8"/>
  <c r="AG33" i="7"/>
  <c r="AG37" i="7"/>
  <c r="AF88" i="7"/>
  <c r="AE88" i="8"/>
  <c r="AG35" i="7"/>
  <c r="AI102" i="7"/>
  <c r="AH76" i="7"/>
  <c r="AE49" i="8"/>
  <c r="AE90" i="8"/>
  <c r="AF70" i="7"/>
  <c r="AE70" i="8"/>
  <c r="AE76" i="8"/>
  <c r="AF108" i="7"/>
  <c r="AE108" i="8"/>
  <c r="AH36" i="7"/>
  <c r="AG18" i="7"/>
  <c r="AE102" i="8"/>
  <c r="AE6" i="8"/>
  <c r="AG74" i="7"/>
  <c r="AG21" i="7"/>
  <c r="AE20" i="8"/>
  <c r="AE93" i="8"/>
  <c r="AE22" i="8"/>
  <c r="AE86" i="8"/>
  <c r="AG106" i="7"/>
  <c r="AE63" i="8"/>
  <c r="AG78" i="7"/>
  <c r="AG53" i="7"/>
  <c r="AG25" i="7"/>
  <c r="AJ73" i="7"/>
  <c r="AE87" i="8"/>
  <c r="AE59" i="8"/>
  <c r="AE42" i="8"/>
  <c r="AE15" i="8"/>
  <c r="AE89" i="8"/>
  <c r="AE43" i="8"/>
  <c r="AE103" i="8"/>
  <c r="AE81" i="8"/>
  <c r="AE48" i="8"/>
  <c r="AF37" i="8" l="1"/>
  <c r="AF87" i="8"/>
  <c r="AF35" i="8"/>
  <c r="AF30" i="8"/>
  <c r="AH78" i="7"/>
  <c r="AH21" i="7"/>
  <c r="AG84" i="7"/>
  <c r="AF84" i="8"/>
  <c r="AG16" i="7"/>
  <c r="AF16" i="8"/>
  <c r="AF109" i="8"/>
  <c r="AG24" i="7"/>
  <c r="AF24" i="8"/>
  <c r="AF94" i="8"/>
  <c r="AF15" i="8"/>
  <c r="AF80" i="8"/>
  <c r="AG13" i="7"/>
  <c r="AF13" i="8"/>
  <c r="AG54" i="7"/>
  <c r="AF54" i="8"/>
  <c r="AG64" i="7"/>
  <c r="AF64" i="8"/>
  <c r="AI87" i="7"/>
  <c r="AG8" i="7"/>
  <c r="AF8" i="8"/>
  <c r="AH26" i="7"/>
  <c r="AH90" i="7"/>
  <c r="AH23" i="7"/>
  <c r="AG40" i="7"/>
  <c r="AF40" i="8"/>
  <c r="AF61" i="8"/>
  <c r="AH97" i="7"/>
  <c r="AF50" i="8"/>
  <c r="AH55" i="7"/>
  <c r="AH107" i="7"/>
  <c r="AG104" i="7"/>
  <c r="AF104" i="8"/>
  <c r="AH30" i="7"/>
  <c r="AF25" i="8"/>
  <c r="AF74" i="8"/>
  <c r="AF18" i="8"/>
  <c r="AG70" i="7"/>
  <c r="AF70" i="8"/>
  <c r="AI76" i="7"/>
  <c r="AH35" i="7"/>
  <c r="AH37" i="7"/>
  <c r="AH109" i="7"/>
  <c r="AH81" i="7"/>
  <c r="AI92" i="7"/>
  <c r="AH43" i="7"/>
  <c r="AH15" i="7"/>
  <c r="AH42" i="7"/>
  <c r="AF19" i="8"/>
  <c r="AF102" i="8"/>
  <c r="AF49" i="8"/>
  <c r="AF82" i="8"/>
  <c r="AI71" i="7"/>
  <c r="AH77" i="7"/>
  <c r="AH60" i="7"/>
  <c r="AH83" i="7"/>
  <c r="AI96" i="7"/>
  <c r="AF55" i="8"/>
  <c r="AF41" i="8"/>
  <c r="AF92" i="8"/>
  <c r="AH106" i="7"/>
  <c r="AF78" i="8"/>
  <c r="AF52" i="8"/>
  <c r="AF21" i="8"/>
  <c r="AJ102" i="7"/>
  <c r="AG88" i="7"/>
  <c r="AF88" i="8"/>
  <c r="AH33" i="7"/>
  <c r="AF66" i="8"/>
  <c r="AF101" i="8"/>
  <c r="AI46" i="7"/>
  <c r="AI80" i="7"/>
  <c r="AH31" i="7"/>
  <c r="AH56" i="7"/>
  <c r="AG62" i="7"/>
  <c r="AF62" i="8"/>
  <c r="AH103" i="7"/>
  <c r="AG85" i="7"/>
  <c r="AF85" i="8"/>
  <c r="AH89" i="7"/>
  <c r="AG100" i="7"/>
  <c r="AF100" i="8"/>
  <c r="AH59" i="7"/>
  <c r="AH86" i="7"/>
  <c r="AF20" i="8"/>
  <c r="AF6" i="8"/>
  <c r="AG51" i="7"/>
  <c r="AF51" i="8"/>
  <c r="AH47" i="7"/>
  <c r="AF26" i="8"/>
  <c r="AF90" i="8"/>
  <c r="AF23" i="8"/>
  <c r="AG57" i="7"/>
  <c r="AF57" i="8"/>
  <c r="AI67" i="7"/>
  <c r="AF9" i="8"/>
  <c r="AH65" i="7"/>
  <c r="AH34" i="7"/>
  <c r="AH10" i="7"/>
  <c r="AF97" i="8"/>
  <c r="AH14" i="7"/>
  <c r="AI48" i="7"/>
  <c r="AH79" i="7"/>
  <c r="AG28" i="7"/>
  <c r="AF28" i="8"/>
  <c r="AI19" i="7"/>
  <c r="AH99" i="7"/>
  <c r="AF107" i="8"/>
  <c r="AI36" i="7"/>
  <c r="AH66" i="7"/>
  <c r="AH101" i="7"/>
  <c r="AF81" i="8"/>
  <c r="AF43" i="8"/>
  <c r="AF42" i="8"/>
  <c r="AH20" i="7"/>
  <c r="AH6" i="7"/>
  <c r="AF17" i="8"/>
  <c r="AF77" i="8"/>
  <c r="AF60" i="8"/>
  <c r="AH9" i="7"/>
  <c r="AI38" i="7"/>
  <c r="AF83" i="8"/>
  <c r="AG11" i="7"/>
  <c r="AF11" i="8"/>
  <c r="AF53" i="8"/>
  <c r="AF98" i="8"/>
  <c r="AF106" i="8"/>
  <c r="AH94" i="7"/>
  <c r="AF63" i="8"/>
  <c r="AG75" i="7"/>
  <c r="AF75" i="8"/>
  <c r="AF93" i="8"/>
  <c r="AF105" i="8"/>
  <c r="AG69" i="7"/>
  <c r="AF69" i="8"/>
  <c r="AH17" i="7"/>
  <c r="AH61" i="7"/>
  <c r="AF45" i="8"/>
  <c r="AH50" i="7"/>
  <c r="AG68" i="7"/>
  <c r="AF68" i="8"/>
  <c r="AF29" i="8"/>
  <c r="AF27" i="8"/>
  <c r="AF58" i="8"/>
  <c r="AK73" i="7"/>
  <c r="AH25" i="7"/>
  <c r="AH53" i="7"/>
  <c r="AH74" i="7"/>
  <c r="AH18" i="7"/>
  <c r="AG108" i="7"/>
  <c r="AF108" i="8"/>
  <c r="AF33" i="8"/>
  <c r="AG95" i="7"/>
  <c r="AF95" i="8"/>
  <c r="AG44" i="7"/>
  <c r="AF44" i="8"/>
  <c r="AI22" i="7"/>
  <c r="AG91" i="7"/>
  <c r="AF91" i="8"/>
  <c r="AG7" i="7"/>
  <c r="AF7" i="8"/>
  <c r="AF76" i="8"/>
  <c r="AF67" i="8"/>
  <c r="AF96" i="8"/>
  <c r="AF22" i="8"/>
  <c r="AF48" i="8"/>
  <c r="AF36" i="8"/>
  <c r="AF71" i="8"/>
  <c r="AF38" i="8"/>
  <c r="AF46" i="8"/>
  <c r="AF31" i="8"/>
  <c r="AF56" i="8"/>
  <c r="AF103" i="8"/>
  <c r="AF89" i="8"/>
  <c r="AF59" i="8"/>
  <c r="AI98" i="7"/>
  <c r="AH63" i="7"/>
  <c r="AI52" i="7"/>
  <c r="AF86" i="8"/>
  <c r="AH93" i="7"/>
  <c r="AF73" i="8"/>
  <c r="AG72" i="7"/>
  <c r="AF72" i="8"/>
  <c r="AF47" i="8"/>
  <c r="AG39" i="7"/>
  <c r="AF39" i="8"/>
  <c r="AH105" i="7"/>
  <c r="AH49" i="7"/>
  <c r="AH82" i="7"/>
  <c r="AH45" i="7"/>
  <c r="AF65" i="8"/>
  <c r="AF34" i="8"/>
  <c r="AF10" i="8"/>
  <c r="AF14" i="8"/>
  <c r="AF79" i="8"/>
  <c r="AF99" i="8"/>
  <c r="AG12" i="7"/>
  <c r="AF12" i="8"/>
  <c r="AH29" i="7"/>
  <c r="AH27" i="7"/>
  <c r="AG32" i="7"/>
  <c r="AF32" i="8"/>
  <c r="AH58" i="7"/>
  <c r="AH41" i="7"/>
  <c r="AG45" i="8" l="1"/>
  <c r="AG29" i="8"/>
  <c r="AG41" i="8"/>
  <c r="AG21" i="8"/>
  <c r="AG55" i="8"/>
  <c r="AI82" i="7"/>
  <c r="AI105" i="7"/>
  <c r="AI18" i="7"/>
  <c r="AG17" i="8"/>
  <c r="AI9" i="7"/>
  <c r="AG73" i="8"/>
  <c r="AI66" i="7"/>
  <c r="AG14" i="8"/>
  <c r="AI10" i="7"/>
  <c r="AI65" i="7"/>
  <c r="AG59" i="8"/>
  <c r="AG89" i="8"/>
  <c r="AG103" i="8"/>
  <c r="AG56" i="8"/>
  <c r="AG36" i="8"/>
  <c r="AI109" i="7"/>
  <c r="AI55" i="7"/>
  <c r="AG96" i="8"/>
  <c r="AI45" i="7"/>
  <c r="AG74" i="8"/>
  <c r="AG25" i="8"/>
  <c r="AH68" i="7"/>
  <c r="AG68" i="8"/>
  <c r="AG6" i="8"/>
  <c r="AI20" i="7"/>
  <c r="AG101" i="8"/>
  <c r="AJ19" i="7"/>
  <c r="AI14" i="7"/>
  <c r="AG34" i="8"/>
  <c r="AG86" i="8"/>
  <c r="AI89" i="7"/>
  <c r="AH88" i="7"/>
  <c r="AG88" i="8"/>
  <c r="AI83" i="7"/>
  <c r="AI77" i="7"/>
  <c r="AG42" i="8"/>
  <c r="AG81" i="8"/>
  <c r="AI35" i="7"/>
  <c r="AG30" i="8"/>
  <c r="AH40" i="7"/>
  <c r="AG40" i="8"/>
  <c r="AI90" i="7"/>
  <c r="AH8" i="7"/>
  <c r="AG8" i="8"/>
  <c r="AH64" i="7"/>
  <c r="AG64" i="8"/>
  <c r="AH13" i="7"/>
  <c r="AG13" i="8"/>
  <c r="AI21" i="7"/>
  <c r="AG67" i="8"/>
  <c r="AI49" i="7"/>
  <c r="AH39" i="7"/>
  <c r="AG39" i="8"/>
  <c r="AI93" i="7"/>
  <c r="AG63" i="8"/>
  <c r="AI58" i="7"/>
  <c r="AI27" i="7"/>
  <c r="AH12" i="7"/>
  <c r="AG12" i="8"/>
  <c r="AG48" i="8"/>
  <c r="AG82" i="8"/>
  <c r="AG105" i="8"/>
  <c r="AH72" i="7"/>
  <c r="AG72" i="8"/>
  <c r="AI63" i="7"/>
  <c r="AJ22" i="7"/>
  <c r="AH95" i="7"/>
  <c r="AG95" i="8"/>
  <c r="AG18" i="8"/>
  <c r="AG53" i="8"/>
  <c r="AI50" i="7"/>
  <c r="AI17" i="7"/>
  <c r="AG52" i="8"/>
  <c r="AG11" i="8"/>
  <c r="AH11" i="7"/>
  <c r="AG9" i="8"/>
  <c r="AG71" i="8"/>
  <c r="AG102" i="8"/>
  <c r="AG66" i="8"/>
  <c r="AI99" i="7"/>
  <c r="AH28" i="7"/>
  <c r="AG28" i="8"/>
  <c r="AJ48" i="7"/>
  <c r="AG10" i="8"/>
  <c r="AG65" i="8"/>
  <c r="AJ67" i="7"/>
  <c r="AI47" i="7"/>
  <c r="AG87" i="8"/>
  <c r="AH100" i="7"/>
  <c r="AG100" i="8"/>
  <c r="AH85" i="7"/>
  <c r="AG85" i="8"/>
  <c r="AH62" i="7"/>
  <c r="AG62" i="8"/>
  <c r="AI31" i="7"/>
  <c r="AJ46" i="7"/>
  <c r="AI33" i="7"/>
  <c r="AK102" i="7"/>
  <c r="AJ96" i="7"/>
  <c r="AI60" i="7"/>
  <c r="AJ71" i="7"/>
  <c r="AG15" i="8"/>
  <c r="AG109" i="8"/>
  <c r="AI37" i="7"/>
  <c r="AJ76" i="7"/>
  <c r="AI97" i="7"/>
  <c r="AI23" i="7"/>
  <c r="AI26" i="7"/>
  <c r="AJ87" i="7"/>
  <c r="AH54" i="7"/>
  <c r="AG54" i="8"/>
  <c r="AH84" i="7"/>
  <c r="AG84" i="8"/>
  <c r="AI78" i="7"/>
  <c r="AH91" i="7"/>
  <c r="AG91" i="8"/>
  <c r="AI53" i="7"/>
  <c r="AL73" i="7"/>
  <c r="AG20" i="8"/>
  <c r="AG79" i="8"/>
  <c r="AG83" i="8"/>
  <c r="AG77" i="8"/>
  <c r="AG98" i="8"/>
  <c r="AI15" i="7"/>
  <c r="AJ92" i="7"/>
  <c r="AG35" i="8"/>
  <c r="AH104" i="7"/>
  <c r="AG104" i="8"/>
  <c r="AG90" i="8"/>
  <c r="AI41" i="7"/>
  <c r="AH32" i="7"/>
  <c r="AG32" i="8"/>
  <c r="AI29" i="7"/>
  <c r="AG19" i="8"/>
  <c r="AG49" i="8"/>
  <c r="AG93" i="8"/>
  <c r="AJ52" i="7"/>
  <c r="AJ98" i="7"/>
  <c r="AH7" i="7"/>
  <c r="AG7" i="8"/>
  <c r="AG92" i="8"/>
  <c r="AG76" i="8"/>
  <c r="AG46" i="8"/>
  <c r="AH44" i="7"/>
  <c r="AG44" i="8"/>
  <c r="AG61" i="8"/>
  <c r="AG94" i="8"/>
  <c r="AI79" i="7"/>
  <c r="AH57" i="7"/>
  <c r="AG57" i="8"/>
  <c r="AH51" i="7"/>
  <c r="AG51" i="8"/>
  <c r="AI59" i="7"/>
  <c r="AI103" i="7"/>
  <c r="AI56" i="7"/>
  <c r="AJ80" i="7"/>
  <c r="AG106" i="8"/>
  <c r="AG43" i="8"/>
  <c r="AG22" i="8"/>
  <c r="AH70" i="7"/>
  <c r="AG70" i="8"/>
  <c r="AG107" i="8"/>
  <c r="AH16" i="7"/>
  <c r="AG16" i="8"/>
  <c r="AG58" i="8"/>
  <c r="AG27" i="8"/>
  <c r="AG80" i="8"/>
  <c r="AH108" i="7"/>
  <c r="AG108" i="8"/>
  <c r="AI74" i="7"/>
  <c r="AI25" i="7"/>
  <c r="AG50" i="8"/>
  <c r="AI61" i="7"/>
  <c r="AH69" i="7"/>
  <c r="AG69" i="8"/>
  <c r="AH75" i="7"/>
  <c r="AG75" i="8"/>
  <c r="AI94" i="7"/>
  <c r="AJ38" i="7"/>
  <c r="AI6" i="7"/>
  <c r="AI101" i="7"/>
  <c r="AJ36" i="7"/>
  <c r="AG99" i="8"/>
  <c r="AI34" i="7"/>
  <c r="AG47" i="8"/>
  <c r="AI86" i="7"/>
  <c r="AG31" i="8"/>
  <c r="AG33" i="8"/>
  <c r="AI106" i="7"/>
  <c r="AG60" i="8"/>
  <c r="AI42" i="7"/>
  <c r="AI43" i="7"/>
  <c r="AI81" i="7"/>
  <c r="AG37" i="8"/>
  <c r="AI30" i="7"/>
  <c r="AI107" i="7"/>
  <c r="AG97" i="8"/>
  <c r="AG23" i="8"/>
  <c r="AG26" i="8"/>
  <c r="AH24" i="7"/>
  <c r="AG24" i="8"/>
  <c r="AG78" i="8"/>
  <c r="AG38" i="8"/>
  <c r="AH94" i="8" l="1"/>
  <c r="AH60" i="8"/>
  <c r="AH9" i="8"/>
  <c r="AH74" i="8"/>
  <c r="AJ107" i="7"/>
  <c r="AJ86" i="7"/>
  <c r="AJ6" i="7"/>
  <c r="AJ74" i="7"/>
  <c r="AH103" i="8"/>
  <c r="AH79" i="8"/>
  <c r="AK98" i="7"/>
  <c r="AJ15" i="7"/>
  <c r="AH53" i="8"/>
  <c r="AJ47" i="7"/>
  <c r="AI28" i="7"/>
  <c r="AH28" i="8"/>
  <c r="AH50" i="8"/>
  <c r="AH83" i="8"/>
  <c r="AH89" i="8"/>
  <c r="AH14" i="8"/>
  <c r="AH55" i="8"/>
  <c r="AH81" i="8"/>
  <c r="AH42" i="8"/>
  <c r="AH96" i="8"/>
  <c r="AH46" i="8"/>
  <c r="AJ94" i="7"/>
  <c r="AI69" i="7"/>
  <c r="AH69" i="8"/>
  <c r="AH25" i="8"/>
  <c r="AI16" i="7"/>
  <c r="AH16" i="8"/>
  <c r="AK80" i="7"/>
  <c r="AJ103" i="7"/>
  <c r="AI51" i="7"/>
  <c r="AH51" i="8"/>
  <c r="AJ79" i="7"/>
  <c r="AI44" i="7"/>
  <c r="AH44" i="8"/>
  <c r="AJ53" i="7"/>
  <c r="AL102" i="7"/>
  <c r="AI62" i="7"/>
  <c r="AH62" i="8"/>
  <c r="AH99" i="8"/>
  <c r="AJ27" i="7"/>
  <c r="AH45" i="8"/>
  <c r="AJ55" i="7"/>
  <c r="AJ66" i="7"/>
  <c r="AH87" i="8"/>
  <c r="AH30" i="8"/>
  <c r="AJ81" i="7"/>
  <c r="AH106" i="8"/>
  <c r="AJ25" i="7"/>
  <c r="AI108" i="7"/>
  <c r="AH108" i="8"/>
  <c r="AH107" i="8"/>
  <c r="AH76" i="8"/>
  <c r="AH43" i="8"/>
  <c r="AH71" i="8"/>
  <c r="AJ106" i="7"/>
  <c r="AH86" i="8"/>
  <c r="AH34" i="8"/>
  <c r="AH6" i="8"/>
  <c r="AK38" i="7"/>
  <c r="AI75" i="7"/>
  <c r="AH75" i="8"/>
  <c r="AJ61" i="7"/>
  <c r="AJ56" i="7"/>
  <c r="AJ59" i="7"/>
  <c r="AI57" i="7"/>
  <c r="AH57" i="8"/>
  <c r="AJ29" i="7"/>
  <c r="AJ41" i="7"/>
  <c r="AI104" i="7"/>
  <c r="AH104" i="8"/>
  <c r="AH15" i="8"/>
  <c r="AM73" i="7"/>
  <c r="AI91" i="7"/>
  <c r="AH91" i="8"/>
  <c r="AI84" i="7"/>
  <c r="AH84" i="8"/>
  <c r="AK87" i="7"/>
  <c r="AJ23" i="7"/>
  <c r="AJ97" i="7"/>
  <c r="AJ37" i="7"/>
  <c r="AK71" i="7"/>
  <c r="AK96" i="7"/>
  <c r="AJ33" i="7"/>
  <c r="AJ31" i="7"/>
  <c r="AI85" i="7"/>
  <c r="AH85" i="8"/>
  <c r="AH47" i="8"/>
  <c r="AI11" i="7"/>
  <c r="AH11" i="8"/>
  <c r="AJ17" i="7"/>
  <c r="AK22" i="7"/>
  <c r="AI72" i="7"/>
  <c r="AH72" i="8"/>
  <c r="AH58" i="8"/>
  <c r="AJ93" i="7"/>
  <c r="AJ49" i="7"/>
  <c r="AJ35" i="7"/>
  <c r="AJ77" i="7"/>
  <c r="AI88" i="7"/>
  <c r="AH88" i="8"/>
  <c r="AK19" i="7"/>
  <c r="AJ109" i="7"/>
  <c r="AH10" i="8"/>
  <c r="AJ18" i="7"/>
  <c r="AJ105" i="7"/>
  <c r="AJ43" i="7"/>
  <c r="AJ34" i="7"/>
  <c r="AK36" i="7"/>
  <c r="AI70" i="7"/>
  <c r="AH70" i="8"/>
  <c r="AH78" i="8"/>
  <c r="AH26" i="8"/>
  <c r="AH63" i="8"/>
  <c r="AI12" i="7"/>
  <c r="AH12" i="8"/>
  <c r="AJ58" i="7"/>
  <c r="AI13" i="7"/>
  <c r="AH13" i="8"/>
  <c r="AI8" i="7"/>
  <c r="AH8" i="8"/>
  <c r="AI40" i="7"/>
  <c r="AH40" i="8"/>
  <c r="AJ10" i="7"/>
  <c r="AH66" i="8"/>
  <c r="AJ9" i="7"/>
  <c r="AH82" i="8"/>
  <c r="AI24" i="7"/>
  <c r="AH24" i="8"/>
  <c r="AJ30" i="7"/>
  <c r="AH48" i="8"/>
  <c r="AH101" i="8"/>
  <c r="AH102" i="8"/>
  <c r="AI32" i="7"/>
  <c r="AH32" i="8"/>
  <c r="AJ78" i="7"/>
  <c r="AI54" i="7"/>
  <c r="AH54" i="8"/>
  <c r="AJ26" i="7"/>
  <c r="AK76" i="7"/>
  <c r="AJ60" i="7"/>
  <c r="AK46" i="7"/>
  <c r="AI100" i="7"/>
  <c r="AH100" i="8"/>
  <c r="AJ50" i="7"/>
  <c r="AI95" i="7"/>
  <c r="AH95" i="8"/>
  <c r="AJ63" i="7"/>
  <c r="AI39" i="7"/>
  <c r="AH39" i="8"/>
  <c r="AH21" i="8"/>
  <c r="AH90" i="8"/>
  <c r="AJ83" i="7"/>
  <c r="AJ89" i="7"/>
  <c r="AJ14" i="7"/>
  <c r="AJ20" i="7"/>
  <c r="AH65" i="8"/>
  <c r="AJ82" i="7"/>
  <c r="AJ42" i="7"/>
  <c r="AH67" i="8"/>
  <c r="AJ101" i="7"/>
  <c r="AH73" i="8"/>
  <c r="AH61" i="8"/>
  <c r="AH56" i="8"/>
  <c r="AH59" i="8"/>
  <c r="AI7" i="7"/>
  <c r="AH7" i="8"/>
  <c r="AH22" i="8"/>
  <c r="AH98" i="8"/>
  <c r="AH36" i="8"/>
  <c r="AH38" i="8"/>
  <c r="AH80" i="8"/>
  <c r="AH19" i="8"/>
  <c r="AH52" i="8"/>
  <c r="AK52" i="7"/>
  <c r="AH29" i="8"/>
  <c r="AH41" i="8"/>
  <c r="AK92" i="7"/>
  <c r="AH23" i="8"/>
  <c r="AH97" i="8"/>
  <c r="AH37" i="8"/>
  <c r="AH33" i="8"/>
  <c r="AH31" i="8"/>
  <c r="AK67" i="7"/>
  <c r="AK48" i="7"/>
  <c r="AJ99" i="7"/>
  <c r="AH17" i="8"/>
  <c r="AH27" i="8"/>
  <c r="AH93" i="8"/>
  <c r="AH49" i="8"/>
  <c r="AJ21" i="7"/>
  <c r="AI64" i="7"/>
  <c r="AH64" i="8"/>
  <c r="AJ90" i="7"/>
  <c r="AH35" i="8"/>
  <c r="AH77" i="8"/>
  <c r="AH20" i="8"/>
  <c r="AI68" i="7"/>
  <c r="AH68" i="8"/>
  <c r="AJ45" i="7"/>
  <c r="AH109" i="8"/>
  <c r="AJ65" i="7"/>
  <c r="AH18" i="8"/>
  <c r="AH105" i="8"/>
  <c r="AH92" i="8"/>
  <c r="AJ64" i="7" l="1"/>
  <c r="AI64" i="8"/>
  <c r="AI99" i="8"/>
  <c r="AI96" i="8"/>
  <c r="AJ7" i="7"/>
  <c r="AI7" i="8"/>
  <c r="AI38" i="8"/>
  <c r="AK82" i="7"/>
  <c r="AI83" i="8"/>
  <c r="AI9" i="8"/>
  <c r="AK10" i="7"/>
  <c r="AJ8" i="7"/>
  <c r="AI8" i="8"/>
  <c r="AK58" i="7"/>
  <c r="AK77" i="7"/>
  <c r="AK49" i="7"/>
  <c r="AL96" i="7"/>
  <c r="AK23" i="7"/>
  <c r="AN73" i="7"/>
  <c r="AI98" i="8"/>
  <c r="AJ75" i="7"/>
  <c r="AI75" i="8"/>
  <c r="AI81" i="8"/>
  <c r="AI55" i="8"/>
  <c r="AJ62" i="7"/>
  <c r="AI62" i="8"/>
  <c r="AI79" i="8"/>
  <c r="AI103" i="8"/>
  <c r="AI46" i="8"/>
  <c r="AI15" i="8"/>
  <c r="AI73" i="8"/>
  <c r="AI45" i="8"/>
  <c r="AL67" i="7"/>
  <c r="AI42" i="8"/>
  <c r="AK14" i="7"/>
  <c r="AI60" i="8"/>
  <c r="AI92" i="8"/>
  <c r="AL36" i="7"/>
  <c r="AK43" i="7"/>
  <c r="AI18" i="8"/>
  <c r="AI109" i="8"/>
  <c r="AI52" i="8"/>
  <c r="AJ16" i="7"/>
  <c r="AI16" i="8"/>
  <c r="AK15" i="7"/>
  <c r="AK65" i="7"/>
  <c r="AL48" i="7"/>
  <c r="AL92" i="7"/>
  <c r="AK101" i="7"/>
  <c r="AI82" i="8"/>
  <c r="AI20" i="8"/>
  <c r="AK89" i="7"/>
  <c r="AK63" i="7"/>
  <c r="AK50" i="7"/>
  <c r="AI26" i="8"/>
  <c r="AI78" i="8"/>
  <c r="AJ32" i="7"/>
  <c r="AI32" i="8"/>
  <c r="AI30" i="8"/>
  <c r="AI10" i="8"/>
  <c r="AI58" i="8"/>
  <c r="AJ70" i="7"/>
  <c r="AI70" i="8"/>
  <c r="AK34" i="7"/>
  <c r="AK105" i="7"/>
  <c r="AI77" i="8"/>
  <c r="AI49" i="8"/>
  <c r="AL22" i="7"/>
  <c r="AJ11" i="7"/>
  <c r="AI11" i="8"/>
  <c r="AI31" i="8"/>
  <c r="AI37" i="8"/>
  <c r="AI23" i="8"/>
  <c r="AJ104" i="7"/>
  <c r="AI104" i="8"/>
  <c r="AK29" i="7"/>
  <c r="AI59" i="8"/>
  <c r="AK66" i="7"/>
  <c r="AI27" i="8"/>
  <c r="AI53" i="8"/>
  <c r="AJ44" i="7"/>
  <c r="AI44" i="8"/>
  <c r="AJ51" i="7"/>
  <c r="AI51" i="8"/>
  <c r="AL80" i="7"/>
  <c r="AK47" i="7"/>
  <c r="AL98" i="7"/>
  <c r="AI74" i="8"/>
  <c r="AI102" i="8"/>
  <c r="AI86" i="8"/>
  <c r="AJ68" i="7"/>
  <c r="AI68" i="8"/>
  <c r="AI14" i="8"/>
  <c r="AI48" i="8"/>
  <c r="AL46" i="7"/>
  <c r="AL76" i="7"/>
  <c r="AK26" i="7"/>
  <c r="AK78" i="7"/>
  <c r="AK30" i="7"/>
  <c r="AI43" i="8"/>
  <c r="AK18" i="7"/>
  <c r="AL19" i="7"/>
  <c r="AI17" i="8"/>
  <c r="AK31" i="7"/>
  <c r="AK37" i="7"/>
  <c r="AJ84" i="7"/>
  <c r="AI84" i="8"/>
  <c r="AI41" i="8"/>
  <c r="AK59" i="7"/>
  <c r="AI106" i="8"/>
  <c r="AJ108" i="7"/>
  <c r="AI108" i="8"/>
  <c r="AK27" i="7"/>
  <c r="AK53" i="7"/>
  <c r="AJ69" i="7"/>
  <c r="AI69" i="8"/>
  <c r="AK74" i="7"/>
  <c r="AK86" i="7"/>
  <c r="AI90" i="8"/>
  <c r="AI21" i="8"/>
  <c r="AK99" i="7"/>
  <c r="AI71" i="8"/>
  <c r="AI87" i="8"/>
  <c r="AK83" i="7"/>
  <c r="AJ39" i="7"/>
  <c r="AI39" i="8"/>
  <c r="AJ95" i="7"/>
  <c r="AI95" i="8"/>
  <c r="AK9" i="7"/>
  <c r="AI35" i="8"/>
  <c r="AI93" i="8"/>
  <c r="AJ72" i="7"/>
  <c r="AI72" i="8"/>
  <c r="AK17" i="7"/>
  <c r="AK33" i="7"/>
  <c r="AI97" i="8"/>
  <c r="AK41" i="7"/>
  <c r="AI56" i="8"/>
  <c r="AI61" i="8"/>
  <c r="AI36" i="8"/>
  <c r="AK106" i="7"/>
  <c r="AI25" i="8"/>
  <c r="AK81" i="7"/>
  <c r="AK55" i="7"/>
  <c r="AK79" i="7"/>
  <c r="AK103" i="7"/>
  <c r="AI94" i="8"/>
  <c r="AJ28" i="7"/>
  <c r="AI28" i="8"/>
  <c r="AI76" i="8"/>
  <c r="AI6" i="8"/>
  <c r="AI107" i="8"/>
  <c r="AI65" i="8"/>
  <c r="AK45" i="7"/>
  <c r="AI19" i="8"/>
  <c r="AK90" i="7"/>
  <c r="AK21" i="7"/>
  <c r="AI22" i="8"/>
  <c r="AL52" i="7"/>
  <c r="AI101" i="8"/>
  <c r="AK42" i="7"/>
  <c r="AK20" i="7"/>
  <c r="AI89" i="8"/>
  <c r="AI63" i="8"/>
  <c r="AI50" i="8"/>
  <c r="AJ100" i="7"/>
  <c r="AI100" i="8"/>
  <c r="AK60" i="7"/>
  <c r="AJ54" i="7"/>
  <c r="AI54" i="8"/>
  <c r="AJ24" i="7"/>
  <c r="AI24" i="8"/>
  <c r="AJ40" i="7"/>
  <c r="AI40" i="8"/>
  <c r="AJ13" i="7"/>
  <c r="AI13" i="8"/>
  <c r="AJ12" i="7"/>
  <c r="AI12" i="8"/>
  <c r="AI34" i="8"/>
  <c r="AI105" i="8"/>
  <c r="AK109" i="7"/>
  <c r="AJ88" i="7"/>
  <c r="AI88" i="8"/>
  <c r="AK35" i="7"/>
  <c r="AK93" i="7"/>
  <c r="AJ85" i="7"/>
  <c r="AI85" i="8"/>
  <c r="AI33" i="8"/>
  <c r="AL71" i="7"/>
  <c r="AK97" i="7"/>
  <c r="AL87" i="7"/>
  <c r="AJ91" i="7"/>
  <c r="AI91" i="8"/>
  <c r="AI29" i="8"/>
  <c r="AI57" i="8"/>
  <c r="AJ57" i="7"/>
  <c r="AK56" i="7"/>
  <c r="AK61" i="7"/>
  <c r="AL38" i="7"/>
  <c r="AK25" i="7"/>
  <c r="AI66" i="8"/>
  <c r="AI67" i="8"/>
  <c r="AM102" i="7"/>
  <c r="AK94" i="7"/>
  <c r="AI47" i="8"/>
  <c r="AI80" i="8"/>
  <c r="AK6" i="7"/>
  <c r="AK107" i="7"/>
  <c r="AJ55" i="8" l="1"/>
  <c r="AJ81" i="8"/>
  <c r="AJ41" i="8"/>
  <c r="AJ94" i="8"/>
  <c r="AJ103" i="8"/>
  <c r="AJ56" i="8"/>
  <c r="AJ93" i="8"/>
  <c r="AL6" i="7"/>
  <c r="AL90" i="7"/>
  <c r="AK72" i="7"/>
  <c r="AJ72" i="8"/>
  <c r="AK39" i="7"/>
  <c r="AJ39" i="8"/>
  <c r="AL37" i="7"/>
  <c r="AL78" i="7"/>
  <c r="AM76" i="7"/>
  <c r="AJ47" i="8"/>
  <c r="AM22" i="7"/>
  <c r="AJ77" i="8"/>
  <c r="AL94" i="7"/>
  <c r="AJ97" i="8"/>
  <c r="AK24" i="7"/>
  <c r="AJ24" i="8"/>
  <c r="AJ100" i="8"/>
  <c r="AK100" i="7"/>
  <c r="AJ20" i="8"/>
  <c r="AL103" i="7"/>
  <c r="AL55" i="7"/>
  <c r="AL81" i="7"/>
  <c r="AL41" i="7"/>
  <c r="AJ31" i="8"/>
  <c r="AJ30" i="8"/>
  <c r="AK51" i="7"/>
  <c r="AJ51" i="8"/>
  <c r="AL63" i="7"/>
  <c r="AM92" i="7"/>
  <c r="AK16" i="7"/>
  <c r="AJ16" i="8"/>
  <c r="AL14" i="7"/>
  <c r="AM96" i="7"/>
  <c r="AL77" i="7"/>
  <c r="AK8" i="7"/>
  <c r="AJ8" i="8"/>
  <c r="AJ25" i="8"/>
  <c r="AJ61" i="8"/>
  <c r="AK57" i="7"/>
  <c r="AJ57" i="8"/>
  <c r="AK91" i="7"/>
  <c r="AJ91" i="8"/>
  <c r="AL97" i="7"/>
  <c r="AJ35" i="8"/>
  <c r="AJ109" i="8"/>
  <c r="AJ102" i="8"/>
  <c r="AJ6" i="8"/>
  <c r="AN102" i="7"/>
  <c r="AL25" i="7"/>
  <c r="AL61" i="7"/>
  <c r="AK85" i="7"/>
  <c r="AJ85" i="8"/>
  <c r="AL35" i="7"/>
  <c r="AL109" i="7"/>
  <c r="AK12" i="7"/>
  <c r="AJ12" i="8"/>
  <c r="AK40" i="7"/>
  <c r="AJ40" i="8"/>
  <c r="AK54" i="7"/>
  <c r="AJ54" i="8"/>
  <c r="AL60" i="7"/>
  <c r="AJ42" i="8"/>
  <c r="AM52" i="7"/>
  <c r="AJ90" i="8"/>
  <c r="AL45" i="7"/>
  <c r="AL79" i="7"/>
  <c r="AJ106" i="8"/>
  <c r="AJ33" i="8"/>
  <c r="AJ9" i="8"/>
  <c r="AJ74" i="8"/>
  <c r="AJ53" i="8"/>
  <c r="AL59" i="7"/>
  <c r="AJ37" i="8"/>
  <c r="AL18" i="7"/>
  <c r="AJ78" i="8"/>
  <c r="AM98" i="7"/>
  <c r="AM80" i="7"/>
  <c r="AK44" i="7"/>
  <c r="AJ44" i="8"/>
  <c r="AL66" i="7"/>
  <c r="AL29" i="7"/>
  <c r="AJ34" i="8"/>
  <c r="AK32" i="7"/>
  <c r="AJ32" i="8"/>
  <c r="AL50" i="7"/>
  <c r="AL89" i="7"/>
  <c r="AL101" i="7"/>
  <c r="AM48" i="7"/>
  <c r="AL15" i="7"/>
  <c r="AL23" i="7"/>
  <c r="AL49" i="7"/>
  <c r="AL58" i="7"/>
  <c r="AL10" i="7"/>
  <c r="AL82" i="7"/>
  <c r="AM87" i="7"/>
  <c r="AM71" i="7"/>
  <c r="AL42" i="7"/>
  <c r="AL106" i="7"/>
  <c r="AL33" i="7"/>
  <c r="AL9" i="7"/>
  <c r="AL74" i="7"/>
  <c r="AL53" i="7"/>
  <c r="AK108" i="7"/>
  <c r="AJ108" i="8"/>
  <c r="AL34" i="7"/>
  <c r="AJ63" i="8"/>
  <c r="AJ65" i="8"/>
  <c r="AM36" i="7"/>
  <c r="AJ14" i="8"/>
  <c r="AM67" i="7"/>
  <c r="AK62" i="7"/>
  <c r="AJ62" i="8"/>
  <c r="AK75" i="7"/>
  <c r="AJ75" i="8"/>
  <c r="AJ107" i="8"/>
  <c r="AM38" i="7"/>
  <c r="AL56" i="7"/>
  <c r="AL93" i="7"/>
  <c r="AK88" i="7"/>
  <c r="AJ88" i="8"/>
  <c r="AJ13" i="8"/>
  <c r="AK13" i="7"/>
  <c r="AJ21" i="8"/>
  <c r="AJ17" i="8"/>
  <c r="AJ83" i="8"/>
  <c r="AJ99" i="8"/>
  <c r="AJ86" i="8"/>
  <c r="AJ27" i="8"/>
  <c r="AM19" i="7"/>
  <c r="AJ26" i="8"/>
  <c r="AL47" i="7"/>
  <c r="AK104" i="7"/>
  <c r="AJ104" i="8"/>
  <c r="AJ105" i="8"/>
  <c r="AL65" i="7"/>
  <c r="AJ43" i="8"/>
  <c r="AO73" i="7"/>
  <c r="AL107" i="7"/>
  <c r="AJ73" i="8"/>
  <c r="AJ60" i="8"/>
  <c r="AL20" i="7"/>
  <c r="AL21" i="7"/>
  <c r="AJ45" i="8"/>
  <c r="AK28" i="7"/>
  <c r="AJ28" i="8"/>
  <c r="AJ79" i="8"/>
  <c r="AL17" i="7"/>
  <c r="AK95" i="7"/>
  <c r="AJ95" i="8"/>
  <c r="AL83" i="7"/>
  <c r="AL99" i="7"/>
  <c r="AL86" i="7"/>
  <c r="AK69" i="7"/>
  <c r="AJ69" i="8"/>
  <c r="AL27" i="7"/>
  <c r="AJ59" i="8"/>
  <c r="AK84" i="7"/>
  <c r="AJ84" i="8"/>
  <c r="AL31" i="7"/>
  <c r="AJ18" i="8"/>
  <c r="AL30" i="7"/>
  <c r="AL26" i="7"/>
  <c r="AM46" i="7"/>
  <c r="AK68" i="7"/>
  <c r="AJ68" i="8"/>
  <c r="AJ66" i="8"/>
  <c r="AJ29" i="8"/>
  <c r="AK11" i="7"/>
  <c r="AJ11" i="8"/>
  <c r="AL105" i="7"/>
  <c r="AK70" i="7"/>
  <c r="AJ70" i="8"/>
  <c r="AJ50" i="8"/>
  <c r="AJ89" i="8"/>
  <c r="AJ101" i="8"/>
  <c r="AJ15" i="8"/>
  <c r="AL43" i="7"/>
  <c r="AJ23" i="8"/>
  <c r="AJ49" i="8"/>
  <c r="AJ58" i="8"/>
  <c r="AJ10" i="8"/>
  <c r="AJ82" i="8"/>
  <c r="AK7" i="7"/>
  <c r="AJ7" i="8"/>
  <c r="AJ98" i="8"/>
  <c r="AJ80" i="8"/>
  <c r="AJ22" i="8"/>
  <c r="AJ92" i="8"/>
  <c r="AJ48" i="8"/>
  <c r="AJ38" i="8"/>
  <c r="AJ87" i="8"/>
  <c r="AJ71" i="8"/>
  <c r="AJ36" i="8"/>
  <c r="AJ67" i="8"/>
  <c r="AJ96" i="8"/>
  <c r="AJ19" i="8"/>
  <c r="AJ76" i="8"/>
  <c r="AJ46" i="8"/>
  <c r="AJ52" i="8"/>
  <c r="AK64" i="7"/>
  <c r="AJ64" i="8"/>
  <c r="AL7" i="7" l="1"/>
  <c r="AK7" i="8"/>
  <c r="AL84" i="7"/>
  <c r="AK84" i="8"/>
  <c r="AK99" i="8"/>
  <c r="AM20" i="7"/>
  <c r="AM107" i="7"/>
  <c r="AK65" i="8"/>
  <c r="AL104" i="7"/>
  <c r="AK104" i="8"/>
  <c r="AL13" i="7"/>
  <c r="AK13" i="8"/>
  <c r="AK96" i="8"/>
  <c r="AL62" i="7"/>
  <c r="AK62" i="8"/>
  <c r="AK34" i="8"/>
  <c r="AK74" i="8"/>
  <c r="AM58" i="7"/>
  <c r="AM15" i="7"/>
  <c r="AK59" i="8"/>
  <c r="AL8" i="7"/>
  <c r="AK8" i="8"/>
  <c r="AK81" i="8"/>
  <c r="AK103" i="8"/>
  <c r="AM105" i="7"/>
  <c r="AM99" i="7"/>
  <c r="AL95" i="7"/>
  <c r="AK95" i="8"/>
  <c r="AM65" i="7"/>
  <c r="AN36" i="7"/>
  <c r="AL108" i="7"/>
  <c r="AK108" i="8"/>
  <c r="AM33" i="7"/>
  <c r="AN87" i="7"/>
  <c r="AK49" i="8"/>
  <c r="AM29" i="7"/>
  <c r="AK79" i="8"/>
  <c r="AK109" i="8"/>
  <c r="AK61" i="8"/>
  <c r="AM103" i="7"/>
  <c r="AK92" i="8"/>
  <c r="AK19" i="8"/>
  <c r="AL39" i="7"/>
  <c r="AK39" i="8"/>
  <c r="AM90" i="7"/>
  <c r="AK73" i="8"/>
  <c r="AK48" i="8"/>
  <c r="AK80" i="8"/>
  <c r="AK30" i="8"/>
  <c r="AM31" i="7"/>
  <c r="AK27" i="8"/>
  <c r="AK86" i="8"/>
  <c r="AK83" i="8"/>
  <c r="AK17" i="8"/>
  <c r="AL28" i="7"/>
  <c r="AK28" i="8"/>
  <c r="AK52" i="8"/>
  <c r="AP73" i="7"/>
  <c r="AM47" i="7"/>
  <c r="AK56" i="8"/>
  <c r="AL75" i="7"/>
  <c r="AK75" i="8"/>
  <c r="AN67" i="7"/>
  <c r="AK53" i="8"/>
  <c r="AK9" i="8"/>
  <c r="AK106" i="8"/>
  <c r="AK38" i="8"/>
  <c r="AM10" i="7"/>
  <c r="AM49" i="7"/>
  <c r="AK36" i="8"/>
  <c r="AN48" i="7"/>
  <c r="AM89" i="7"/>
  <c r="AL32" i="7"/>
  <c r="AK32" i="8"/>
  <c r="AK29" i="8"/>
  <c r="AL44" i="7"/>
  <c r="AK44" i="8"/>
  <c r="AN98" i="7"/>
  <c r="AM18" i="7"/>
  <c r="AM79" i="7"/>
  <c r="AM60" i="7"/>
  <c r="AL40" i="7"/>
  <c r="AK40" i="8"/>
  <c r="AM109" i="7"/>
  <c r="AL85" i="7"/>
  <c r="AK85" i="8"/>
  <c r="AM61" i="7"/>
  <c r="AO102" i="7"/>
  <c r="AL91" i="7"/>
  <c r="AK91" i="8"/>
  <c r="AM77" i="7"/>
  <c r="AM14" i="7"/>
  <c r="AN92" i="7"/>
  <c r="AL51" i="7"/>
  <c r="AK51" i="8"/>
  <c r="AK41" i="8"/>
  <c r="AK55" i="8"/>
  <c r="AK94" i="8"/>
  <c r="AN76" i="7"/>
  <c r="AK37" i="8"/>
  <c r="AK6" i="8"/>
  <c r="AM43" i="7"/>
  <c r="AK105" i="8"/>
  <c r="AK26" i="8"/>
  <c r="AK21" i="8"/>
  <c r="AK93" i="8"/>
  <c r="AK33" i="8"/>
  <c r="AM42" i="7"/>
  <c r="AM82" i="7"/>
  <c r="AM23" i="7"/>
  <c r="AM101" i="7"/>
  <c r="AK50" i="8"/>
  <c r="AK22" i="8"/>
  <c r="AM66" i="7"/>
  <c r="AN80" i="7"/>
  <c r="AM45" i="7"/>
  <c r="AK54" i="8"/>
  <c r="AL54" i="7"/>
  <c r="AL12" i="7"/>
  <c r="AK12" i="8"/>
  <c r="AM35" i="7"/>
  <c r="AK87" i="8"/>
  <c r="AM25" i="7"/>
  <c r="AM97" i="7"/>
  <c r="AL57" i="7"/>
  <c r="AK57" i="8"/>
  <c r="AN96" i="7"/>
  <c r="AL16" i="7"/>
  <c r="AK16" i="8"/>
  <c r="AM63" i="7"/>
  <c r="AL24" i="7"/>
  <c r="AK24" i="8"/>
  <c r="AM78" i="7"/>
  <c r="AK90" i="8"/>
  <c r="AL68" i="7"/>
  <c r="AK68" i="8"/>
  <c r="AM26" i="7"/>
  <c r="AK31" i="8"/>
  <c r="AL69" i="7"/>
  <c r="AK69" i="8"/>
  <c r="AM21" i="7"/>
  <c r="AK47" i="8"/>
  <c r="AN19" i="7"/>
  <c r="AM93" i="7"/>
  <c r="AN38" i="7"/>
  <c r="AM34" i="7"/>
  <c r="AM74" i="7"/>
  <c r="AK42" i="8"/>
  <c r="AK10" i="8"/>
  <c r="AK67" i="8"/>
  <c r="AK89" i="8"/>
  <c r="AK18" i="8"/>
  <c r="AM59" i="7"/>
  <c r="AK60" i="8"/>
  <c r="AK77" i="8"/>
  <c r="AK14" i="8"/>
  <c r="AM81" i="7"/>
  <c r="AL64" i="7"/>
  <c r="AK64" i="8"/>
  <c r="AK43" i="8"/>
  <c r="AL70" i="7"/>
  <c r="AK70" i="8"/>
  <c r="AL11" i="7"/>
  <c r="AK11" i="8"/>
  <c r="AK98" i="8"/>
  <c r="AN46" i="7"/>
  <c r="AM30" i="7"/>
  <c r="AM27" i="7"/>
  <c r="AM86" i="7"/>
  <c r="AM83" i="7"/>
  <c r="AM17" i="7"/>
  <c r="AK20" i="8"/>
  <c r="AK107" i="8"/>
  <c r="AL88" i="7"/>
  <c r="AK88" i="8"/>
  <c r="AM56" i="7"/>
  <c r="AM53" i="7"/>
  <c r="AM9" i="7"/>
  <c r="AM106" i="7"/>
  <c r="AN71" i="7"/>
  <c r="AK82" i="8"/>
  <c r="AK58" i="8"/>
  <c r="AK23" i="8"/>
  <c r="AK15" i="8"/>
  <c r="AK101" i="8"/>
  <c r="AM50" i="7"/>
  <c r="AK66" i="8"/>
  <c r="AK76" i="8"/>
  <c r="AK45" i="8"/>
  <c r="AN52" i="7"/>
  <c r="AK35" i="8"/>
  <c r="AK71" i="8"/>
  <c r="AK25" i="8"/>
  <c r="AK97" i="8"/>
  <c r="AK63" i="8"/>
  <c r="AK46" i="8"/>
  <c r="AM41" i="7"/>
  <c r="AM55" i="7"/>
  <c r="AL100" i="7"/>
  <c r="AK100" i="8"/>
  <c r="AM94" i="7"/>
  <c r="AN22" i="7"/>
  <c r="AK78" i="8"/>
  <c r="AM37" i="7"/>
  <c r="AL72" i="7"/>
  <c r="AK72" i="8"/>
  <c r="AK102" i="8"/>
  <c r="AM6" i="7"/>
  <c r="AL6" i="8" l="1"/>
  <c r="AL18" i="8"/>
  <c r="AL27" i="8"/>
  <c r="AM72" i="7"/>
  <c r="AL72" i="8"/>
  <c r="AL86" i="8"/>
  <c r="AL30" i="8"/>
  <c r="AM70" i="7"/>
  <c r="AL70" i="8"/>
  <c r="AL21" i="8"/>
  <c r="AL25" i="8"/>
  <c r="AN35" i="7"/>
  <c r="AL43" i="8"/>
  <c r="AL14" i="8"/>
  <c r="AL61" i="8"/>
  <c r="AL60" i="8"/>
  <c r="AM32" i="7"/>
  <c r="AL32" i="8"/>
  <c r="AO48" i="7"/>
  <c r="AN47" i="7"/>
  <c r="AL29" i="8"/>
  <c r="AM108" i="7"/>
  <c r="AL108" i="8"/>
  <c r="AN99" i="7"/>
  <c r="AN58" i="7"/>
  <c r="AM62" i="7"/>
  <c r="AL62" i="8"/>
  <c r="AL37" i="8"/>
  <c r="AO22" i="7"/>
  <c r="AM100" i="7"/>
  <c r="AL100" i="8"/>
  <c r="AN41" i="7"/>
  <c r="AN9" i="7"/>
  <c r="AM88" i="7"/>
  <c r="AL88" i="8"/>
  <c r="AN86" i="7"/>
  <c r="AN30" i="7"/>
  <c r="AL74" i="8"/>
  <c r="AN21" i="7"/>
  <c r="AL26" i="8"/>
  <c r="AL45" i="8"/>
  <c r="AM51" i="7"/>
  <c r="AL51" i="8"/>
  <c r="AM91" i="7"/>
  <c r="AL91" i="8"/>
  <c r="AN109" i="7"/>
  <c r="AN18" i="7"/>
  <c r="AL89" i="8"/>
  <c r="AL90" i="8"/>
  <c r="AL33" i="8"/>
  <c r="AL15" i="8"/>
  <c r="AM104" i="7"/>
  <c r="AL104" i="8"/>
  <c r="AM84" i="7"/>
  <c r="AL84" i="8"/>
  <c r="AN37" i="7"/>
  <c r="AL94" i="8"/>
  <c r="AL55" i="8"/>
  <c r="AN50" i="7"/>
  <c r="AL106" i="8"/>
  <c r="AL53" i="8"/>
  <c r="AL56" i="8"/>
  <c r="AL83" i="8"/>
  <c r="AM11" i="7"/>
  <c r="AL11" i="8"/>
  <c r="AN81" i="7"/>
  <c r="AL59" i="8"/>
  <c r="AN74" i="7"/>
  <c r="AO38" i="7"/>
  <c r="AO19" i="7"/>
  <c r="AN26" i="7"/>
  <c r="AL78" i="8"/>
  <c r="AL63" i="8"/>
  <c r="AL97" i="8"/>
  <c r="AM12" i="7"/>
  <c r="AL12" i="8"/>
  <c r="AN45" i="7"/>
  <c r="AO80" i="7"/>
  <c r="AN23" i="7"/>
  <c r="AN42" i="7"/>
  <c r="AO76" i="7"/>
  <c r="AL77" i="8"/>
  <c r="AL79" i="8"/>
  <c r="AN89" i="7"/>
  <c r="AL49" i="8"/>
  <c r="AQ73" i="7"/>
  <c r="AL31" i="8"/>
  <c r="AN90" i="7"/>
  <c r="AN33" i="7"/>
  <c r="AO36" i="7"/>
  <c r="AM95" i="7"/>
  <c r="AL95" i="8"/>
  <c r="AN105" i="7"/>
  <c r="AN15" i="7"/>
  <c r="AN20" i="7"/>
  <c r="AL41" i="8"/>
  <c r="AL9" i="8"/>
  <c r="AL17" i="8"/>
  <c r="AN34" i="7"/>
  <c r="AN93" i="7"/>
  <c r="AM68" i="7"/>
  <c r="AL68" i="8"/>
  <c r="AN66" i="7"/>
  <c r="AN101" i="7"/>
  <c r="AN82" i="7"/>
  <c r="AL109" i="8"/>
  <c r="AL10" i="8"/>
  <c r="AM39" i="7"/>
  <c r="AL39" i="8"/>
  <c r="AN103" i="7"/>
  <c r="AO87" i="7"/>
  <c r="AN65" i="7"/>
  <c r="AN107" i="7"/>
  <c r="AL102" i="8"/>
  <c r="AN6" i="7"/>
  <c r="AO52" i="7"/>
  <c r="AL50" i="8"/>
  <c r="AO71" i="7"/>
  <c r="AN17" i="7"/>
  <c r="AL81" i="8"/>
  <c r="AM24" i="7"/>
  <c r="AL24" i="8"/>
  <c r="AM16" i="7"/>
  <c r="AL16" i="8"/>
  <c r="AM57" i="7"/>
  <c r="AL57" i="8"/>
  <c r="AN25" i="7"/>
  <c r="AL23" i="8"/>
  <c r="AL42" i="8"/>
  <c r="AN43" i="7"/>
  <c r="AN14" i="7"/>
  <c r="AN61" i="7"/>
  <c r="AN60" i="7"/>
  <c r="AM44" i="7"/>
  <c r="AL44" i="8"/>
  <c r="AN10" i="7"/>
  <c r="AM75" i="7"/>
  <c r="AL75" i="8"/>
  <c r="AM28" i="7"/>
  <c r="AL28" i="8"/>
  <c r="AN29" i="7"/>
  <c r="AL105" i="8"/>
  <c r="AL20" i="8"/>
  <c r="AL73" i="8"/>
  <c r="AN94" i="7"/>
  <c r="AN55" i="7"/>
  <c r="AN106" i="7"/>
  <c r="AN53" i="7"/>
  <c r="AN56" i="7"/>
  <c r="AN83" i="7"/>
  <c r="AN27" i="7"/>
  <c r="AO46" i="7"/>
  <c r="AM64" i="7"/>
  <c r="AL64" i="8"/>
  <c r="AN59" i="7"/>
  <c r="AL34" i="8"/>
  <c r="AL93" i="8"/>
  <c r="AM69" i="7"/>
  <c r="AL69" i="8"/>
  <c r="AN78" i="7"/>
  <c r="AN63" i="7"/>
  <c r="AO96" i="7"/>
  <c r="AN97" i="7"/>
  <c r="AL35" i="8"/>
  <c r="AM54" i="7"/>
  <c r="AL54" i="8"/>
  <c r="AL66" i="8"/>
  <c r="AL101" i="8"/>
  <c r="AL82" i="8"/>
  <c r="AO92" i="7"/>
  <c r="AN77" i="7"/>
  <c r="AP102" i="7"/>
  <c r="AM85" i="7"/>
  <c r="AL85" i="8"/>
  <c r="AM40" i="7"/>
  <c r="AL40" i="8"/>
  <c r="AN79" i="7"/>
  <c r="AO98" i="7"/>
  <c r="AN49" i="7"/>
  <c r="AO67" i="7"/>
  <c r="AL47" i="8"/>
  <c r="AN31" i="7"/>
  <c r="AL103" i="8"/>
  <c r="AL65" i="8"/>
  <c r="AL99" i="8"/>
  <c r="AM8" i="7"/>
  <c r="AL8" i="8"/>
  <c r="AL58" i="8"/>
  <c r="AM13" i="7"/>
  <c r="AL13" i="8"/>
  <c r="AL107" i="8"/>
  <c r="AM7" i="7"/>
  <c r="AL7" i="8"/>
  <c r="AL96" i="8"/>
  <c r="AL80" i="8"/>
  <c r="AL92" i="8"/>
  <c r="AL48" i="8"/>
  <c r="AL67" i="8"/>
  <c r="AL22" i="8"/>
  <c r="AL52" i="8"/>
  <c r="AL71" i="8"/>
  <c r="AL46" i="8"/>
  <c r="AL76" i="8"/>
  <c r="AL98" i="8"/>
  <c r="AL87" i="8"/>
  <c r="AL36" i="8"/>
  <c r="AL38" i="8"/>
  <c r="AL19" i="8"/>
  <c r="AM47" i="8" l="1"/>
  <c r="AM13" i="8"/>
  <c r="AN13" i="7"/>
  <c r="AM31" i="8"/>
  <c r="AP67" i="7"/>
  <c r="AM97" i="8"/>
  <c r="AM63" i="8"/>
  <c r="AM59" i="8"/>
  <c r="AO29" i="7"/>
  <c r="AN75" i="7"/>
  <c r="AM75" i="8"/>
  <c r="AN44" i="7"/>
  <c r="AM44" i="8"/>
  <c r="AO61" i="7"/>
  <c r="AN57" i="7"/>
  <c r="AM57" i="8"/>
  <c r="AO17" i="7"/>
  <c r="AO107" i="7"/>
  <c r="AN39" i="7"/>
  <c r="AM39" i="8"/>
  <c r="AM34" i="8"/>
  <c r="AO15" i="7"/>
  <c r="AO74" i="7"/>
  <c r="AO18" i="7"/>
  <c r="AM80" i="8"/>
  <c r="AN88" i="7"/>
  <c r="AM88" i="8"/>
  <c r="AN32" i="7"/>
  <c r="AM32" i="8"/>
  <c r="AN7" i="7"/>
  <c r="AM7" i="8"/>
  <c r="AM52" i="8"/>
  <c r="AM71" i="8"/>
  <c r="AM22" i="8"/>
  <c r="AM49" i="8"/>
  <c r="AP98" i="7"/>
  <c r="AN40" i="7"/>
  <c r="AM40" i="8"/>
  <c r="AQ102" i="7"/>
  <c r="AP92" i="7"/>
  <c r="AO97" i="7"/>
  <c r="AO63" i="7"/>
  <c r="AO59" i="7"/>
  <c r="AO83" i="7"/>
  <c r="AO55" i="7"/>
  <c r="AM60" i="8"/>
  <c r="AM43" i="8"/>
  <c r="AM25" i="8"/>
  <c r="AO66" i="7"/>
  <c r="AO34" i="7"/>
  <c r="AM105" i="8"/>
  <c r="AM90" i="8"/>
  <c r="AM98" i="8"/>
  <c r="AM26" i="8"/>
  <c r="AN104" i="7"/>
  <c r="AM104" i="8"/>
  <c r="AM109" i="8"/>
  <c r="AM86" i="8"/>
  <c r="AM9" i="8"/>
  <c r="AO58" i="7"/>
  <c r="AN108" i="7"/>
  <c r="AM108" i="8"/>
  <c r="AM35" i="8"/>
  <c r="AM87" i="8"/>
  <c r="AO49" i="7"/>
  <c r="AM79" i="8"/>
  <c r="AM77" i="8"/>
  <c r="AN54" i="7"/>
  <c r="AM54" i="8"/>
  <c r="AM78" i="8"/>
  <c r="AM27" i="8"/>
  <c r="AM56" i="8"/>
  <c r="AM106" i="8"/>
  <c r="AM94" i="8"/>
  <c r="AN28" i="7"/>
  <c r="AM28" i="8"/>
  <c r="AO10" i="7"/>
  <c r="AO60" i="7"/>
  <c r="AO14" i="7"/>
  <c r="AO43" i="7"/>
  <c r="AO25" i="7"/>
  <c r="AN16" i="7"/>
  <c r="AM16" i="8"/>
  <c r="AO65" i="7"/>
  <c r="AO103" i="7"/>
  <c r="AM101" i="8"/>
  <c r="AM93" i="8"/>
  <c r="AO20" i="7"/>
  <c r="AO105" i="7"/>
  <c r="AP36" i="7"/>
  <c r="AO90" i="7"/>
  <c r="AP76" i="7"/>
  <c r="AO23" i="7"/>
  <c r="AO45" i="7"/>
  <c r="AM96" i="8"/>
  <c r="AO26" i="7"/>
  <c r="AP38" i="7"/>
  <c r="AM81" i="8"/>
  <c r="AM46" i="8"/>
  <c r="AO109" i="7"/>
  <c r="AN51" i="7"/>
  <c r="AM51" i="8"/>
  <c r="AO86" i="7"/>
  <c r="AO9" i="7"/>
  <c r="AN100" i="7"/>
  <c r="AM100" i="8"/>
  <c r="AM99" i="8"/>
  <c r="AP48" i="7"/>
  <c r="AO35" i="7"/>
  <c r="AN70" i="7"/>
  <c r="AM70" i="8"/>
  <c r="AN72" i="7"/>
  <c r="AM72" i="8"/>
  <c r="AM83" i="8"/>
  <c r="AM53" i="8"/>
  <c r="AM55" i="8"/>
  <c r="AN24" i="7"/>
  <c r="AM24" i="8"/>
  <c r="AP71" i="7"/>
  <c r="AM6" i="8"/>
  <c r="AP87" i="7"/>
  <c r="AM82" i="8"/>
  <c r="AM66" i="8"/>
  <c r="AN95" i="7"/>
  <c r="AM95" i="8"/>
  <c r="AO33" i="7"/>
  <c r="AO89" i="7"/>
  <c r="AM92" i="8"/>
  <c r="AO42" i="7"/>
  <c r="AP80" i="7"/>
  <c r="AN12" i="7"/>
  <c r="AM12" i="8"/>
  <c r="AP19" i="7"/>
  <c r="AO50" i="7"/>
  <c r="AO37" i="7"/>
  <c r="AN91" i="7"/>
  <c r="AM91" i="8"/>
  <c r="AO21" i="7"/>
  <c r="AO30" i="7"/>
  <c r="AO41" i="7"/>
  <c r="AP22" i="7"/>
  <c r="AM58" i="8"/>
  <c r="AO31" i="7"/>
  <c r="AN69" i="7"/>
  <c r="AM69" i="8"/>
  <c r="AP46" i="7"/>
  <c r="AO53" i="7"/>
  <c r="AM10" i="8"/>
  <c r="AM14" i="8"/>
  <c r="AM38" i="8"/>
  <c r="AM102" i="8"/>
  <c r="AO6" i="7"/>
  <c r="AM65" i="8"/>
  <c r="AM103" i="8"/>
  <c r="AO82" i="7"/>
  <c r="AN68" i="7"/>
  <c r="AM68" i="8"/>
  <c r="AM20" i="8"/>
  <c r="AR73" i="7"/>
  <c r="AM23" i="8"/>
  <c r="AM45" i="8"/>
  <c r="AN11" i="7"/>
  <c r="AM11" i="8"/>
  <c r="AM19" i="8"/>
  <c r="AN8" i="7"/>
  <c r="AM8" i="8"/>
  <c r="AM48" i="8"/>
  <c r="AO79" i="7"/>
  <c r="AN85" i="7"/>
  <c r="AM85" i="8"/>
  <c r="AO77" i="7"/>
  <c r="AP96" i="7"/>
  <c r="AO78" i="7"/>
  <c r="AN64" i="7"/>
  <c r="AM64" i="8"/>
  <c r="AO27" i="7"/>
  <c r="AO56" i="7"/>
  <c r="AO106" i="7"/>
  <c r="AO94" i="7"/>
  <c r="AM29" i="8"/>
  <c r="AM61" i="8"/>
  <c r="AM17" i="8"/>
  <c r="AP52" i="7"/>
  <c r="AM73" i="8"/>
  <c r="AM107" i="8"/>
  <c r="AO101" i="7"/>
  <c r="AO93" i="7"/>
  <c r="AM15" i="8"/>
  <c r="AM33" i="8"/>
  <c r="AM89" i="8"/>
  <c r="AM42" i="8"/>
  <c r="AM74" i="8"/>
  <c r="AO81" i="7"/>
  <c r="AM50" i="8"/>
  <c r="AM37" i="8"/>
  <c r="AN84" i="7"/>
  <c r="AM84" i="8"/>
  <c r="AM36" i="8"/>
  <c r="AM18" i="8"/>
  <c r="AM76" i="8"/>
  <c r="AM21" i="8"/>
  <c r="AM30" i="8"/>
  <c r="AM41" i="8"/>
  <c r="AN62" i="7"/>
  <c r="AM62" i="8"/>
  <c r="AO99" i="7"/>
  <c r="AO47" i="7"/>
  <c r="AM67" i="8"/>
  <c r="AN22" i="8" l="1"/>
  <c r="AN99" i="8"/>
  <c r="AN97" i="8"/>
  <c r="AN71" i="8"/>
  <c r="AO84" i="7"/>
  <c r="AN84" i="8"/>
  <c r="AP81" i="7"/>
  <c r="AN93" i="8"/>
  <c r="AN94" i="8"/>
  <c r="AN82" i="8"/>
  <c r="AN6" i="8"/>
  <c r="AN31" i="8"/>
  <c r="AP30" i="7"/>
  <c r="AP50" i="7"/>
  <c r="AN35" i="8"/>
  <c r="AN23" i="8"/>
  <c r="AN90" i="8"/>
  <c r="AN105" i="8"/>
  <c r="AN65" i="8"/>
  <c r="AN96" i="8"/>
  <c r="AN58" i="8"/>
  <c r="AN34" i="8"/>
  <c r="AP55" i="7"/>
  <c r="AP59" i="7"/>
  <c r="AP97" i="7"/>
  <c r="AR102" i="7"/>
  <c r="AQ98" i="7"/>
  <c r="AO32" i="7"/>
  <c r="AN32" i="8"/>
  <c r="AN15" i="8"/>
  <c r="AP17" i="7"/>
  <c r="AP99" i="7"/>
  <c r="AP56" i="7"/>
  <c r="AQ96" i="7"/>
  <c r="AN76" i="8"/>
  <c r="AP31" i="7"/>
  <c r="AN21" i="8"/>
  <c r="AP33" i="7"/>
  <c r="AO72" i="7"/>
  <c r="AN72" i="8"/>
  <c r="AP35" i="7"/>
  <c r="AP65" i="7"/>
  <c r="AN63" i="8"/>
  <c r="AP18" i="7"/>
  <c r="AN107" i="8"/>
  <c r="AO44" i="7"/>
  <c r="AN44" i="8"/>
  <c r="AP29" i="7"/>
  <c r="AN47" i="8"/>
  <c r="AP47" i="7"/>
  <c r="AO62" i="7"/>
  <c r="AN62" i="8"/>
  <c r="AN81" i="8"/>
  <c r="AN80" i="8"/>
  <c r="AP106" i="7"/>
  <c r="AP27" i="7"/>
  <c r="AP78" i="7"/>
  <c r="AP77" i="7"/>
  <c r="AP79" i="7"/>
  <c r="AO8" i="7"/>
  <c r="AN8" i="8"/>
  <c r="AS73" i="7"/>
  <c r="AO68" i="7"/>
  <c r="AN68" i="8"/>
  <c r="AN73" i="8"/>
  <c r="AP53" i="7"/>
  <c r="AO69" i="7"/>
  <c r="AN69" i="8"/>
  <c r="AN30" i="8"/>
  <c r="AN50" i="8"/>
  <c r="AN42" i="8"/>
  <c r="AP89" i="7"/>
  <c r="AO95" i="7"/>
  <c r="AN95" i="8"/>
  <c r="AQ87" i="7"/>
  <c r="AO70" i="7"/>
  <c r="AN70" i="8"/>
  <c r="AQ48" i="7"/>
  <c r="AN9" i="8"/>
  <c r="AN26" i="8"/>
  <c r="AP45" i="7"/>
  <c r="AQ76" i="7"/>
  <c r="AP20" i="7"/>
  <c r="AP103" i="7"/>
  <c r="AN25" i="8"/>
  <c r="AN14" i="8"/>
  <c r="AN10" i="8"/>
  <c r="AO108" i="7"/>
  <c r="AN108" i="8"/>
  <c r="AN38" i="8"/>
  <c r="AP66" i="7"/>
  <c r="AN55" i="8"/>
  <c r="AN59" i="8"/>
  <c r="AP74" i="7"/>
  <c r="AO57" i="7"/>
  <c r="AN57" i="8"/>
  <c r="AP61" i="7"/>
  <c r="AO75" i="7"/>
  <c r="AN75" i="8"/>
  <c r="AN101" i="8"/>
  <c r="AN56" i="8"/>
  <c r="AN36" i="8"/>
  <c r="AN102" i="8"/>
  <c r="AQ22" i="7"/>
  <c r="AO91" i="7"/>
  <c r="AN91" i="8"/>
  <c r="AO12" i="7"/>
  <c r="AN12" i="8"/>
  <c r="AP42" i="7"/>
  <c r="AN33" i="8"/>
  <c r="AO24" i="7"/>
  <c r="AN24" i="8"/>
  <c r="AP9" i="7"/>
  <c r="AO51" i="7"/>
  <c r="AN51" i="8"/>
  <c r="AP26" i="7"/>
  <c r="AP25" i="7"/>
  <c r="AP14" i="7"/>
  <c r="AP10" i="7"/>
  <c r="AN18" i="8"/>
  <c r="AO39" i="7"/>
  <c r="AN39" i="8"/>
  <c r="AN29" i="8"/>
  <c r="AO13" i="7"/>
  <c r="AN13" i="8"/>
  <c r="AP93" i="7"/>
  <c r="AP101" i="7"/>
  <c r="AP94" i="7"/>
  <c r="AO64" i="7"/>
  <c r="AN64" i="8"/>
  <c r="AO85" i="7"/>
  <c r="AN85" i="8"/>
  <c r="AN67" i="8"/>
  <c r="AP82" i="7"/>
  <c r="AP6" i="7"/>
  <c r="AQ46" i="7"/>
  <c r="AN41" i="8"/>
  <c r="AN37" i="8"/>
  <c r="AN86" i="8"/>
  <c r="AN109" i="8"/>
  <c r="AP23" i="7"/>
  <c r="AP90" i="7"/>
  <c r="AP105" i="7"/>
  <c r="AN43" i="8"/>
  <c r="AN60" i="8"/>
  <c r="AN49" i="8"/>
  <c r="AN48" i="8"/>
  <c r="AP58" i="7"/>
  <c r="AP34" i="7"/>
  <c r="AN83" i="8"/>
  <c r="AP15" i="7"/>
  <c r="AN17" i="8"/>
  <c r="AN19" i="8"/>
  <c r="AN87" i="8"/>
  <c r="AQ52" i="7"/>
  <c r="AN106" i="8"/>
  <c r="AN27" i="8"/>
  <c r="AN78" i="8"/>
  <c r="AN77" i="8"/>
  <c r="AN79" i="8"/>
  <c r="AO11" i="7"/>
  <c r="AN11" i="8"/>
  <c r="AN53" i="8"/>
  <c r="AP41" i="7"/>
  <c r="AP21" i="7"/>
  <c r="AP37" i="7"/>
  <c r="AQ19" i="7"/>
  <c r="AQ80" i="7"/>
  <c r="AN89" i="8"/>
  <c r="AQ71" i="7"/>
  <c r="AO100" i="7"/>
  <c r="AN100" i="8"/>
  <c r="AP86" i="7"/>
  <c r="AP109" i="7"/>
  <c r="AQ38" i="7"/>
  <c r="AN45" i="8"/>
  <c r="AQ36" i="7"/>
  <c r="AN20" i="8"/>
  <c r="AN103" i="8"/>
  <c r="AO16" i="7"/>
  <c r="AN16" i="8"/>
  <c r="AP43" i="7"/>
  <c r="AP60" i="7"/>
  <c r="AO28" i="7"/>
  <c r="AN28" i="8"/>
  <c r="AO54" i="7"/>
  <c r="AN54" i="8"/>
  <c r="AP49" i="7"/>
  <c r="AO104" i="7"/>
  <c r="AN104" i="8"/>
  <c r="AN66" i="8"/>
  <c r="AP83" i="7"/>
  <c r="AP63" i="7"/>
  <c r="AQ92" i="7"/>
  <c r="AO40" i="7"/>
  <c r="AN40" i="8"/>
  <c r="AO7" i="7"/>
  <c r="AN7" i="8"/>
  <c r="AN46" i="8"/>
  <c r="AN92" i="8"/>
  <c r="AN98" i="8"/>
  <c r="AO88" i="7"/>
  <c r="AN88" i="8"/>
  <c r="AN74" i="8"/>
  <c r="AP107" i="7"/>
  <c r="AN61" i="8"/>
  <c r="AQ67" i="7"/>
  <c r="AN52" i="8"/>
  <c r="AO107" i="8" l="1"/>
  <c r="AO30" i="8"/>
  <c r="AP88" i="7"/>
  <c r="AO88" i="8"/>
  <c r="AO83" i="8"/>
  <c r="AP54" i="7"/>
  <c r="AO54" i="8"/>
  <c r="AP16" i="7"/>
  <c r="AO16" i="8"/>
  <c r="AR38" i="7"/>
  <c r="AO37" i="8"/>
  <c r="AO23" i="8"/>
  <c r="AO6" i="8"/>
  <c r="AQ82" i="7"/>
  <c r="AO101" i="8"/>
  <c r="AQ10" i="7"/>
  <c r="AP70" i="7"/>
  <c r="AO70" i="8"/>
  <c r="AP95" i="7"/>
  <c r="AO95" i="8"/>
  <c r="AO77" i="8"/>
  <c r="AO65" i="8"/>
  <c r="AO99" i="8"/>
  <c r="AR98" i="7"/>
  <c r="AO43" i="8"/>
  <c r="AR71" i="7"/>
  <c r="AQ37" i="7"/>
  <c r="AQ41" i="7"/>
  <c r="AP11" i="7"/>
  <c r="AO11" i="8"/>
  <c r="AQ15" i="7"/>
  <c r="AQ34" i="7"/>
  <c r="AQ105" i="7"/>
  <c r="AQ23" i="7"/>
  <c r="AO71" i="8"/>
  <c r="AQ101" i="7"/>
  <c r="AO14" i="8"/>
  <c r="AP75" i="7"/>
  <c r="AO75" i="8"/>
  <c r="AP57" i="7"/>
  <c r="AO57" i="8"/>
  <c r="AQ20" i="7"/>
  <c r="AP68" i="7"/>
  <c r="AO68" i="8"/>
  <c r="AQ77" i="7"/>
  <c r="AO67" i="8"/>
  <c r="AP44" i="7"/>
  <c r="AO44" i="8"/>
  <c r="AQ65" i="7"/>
  <c r="AP72" i="7"/>
  <c r="AO72" i="8"/>
  <c r="AO31" i="8"/>
  <c r="AR96" i="7"/>
  <c r="AQ99" i="7"/>
  <c r="AO50" i="8"/>
  <c r="AP40" i="7"/>
  <c r="AO40" i="8"/>
  <c r="AQ63" i="7"/>
  <c r="AO60" i="8"/>
  <c r="AO86" i="8"/>
  <c r="AO48" i="8"/>
  <c r="AR19" i="7"/>
  <c r="AQ21" i="7"/>
  <c r="AQ58" i="7"/>
  <c r="AQ90" i="7"/>
  <c r="AO19" i="8"/>
  <c r="AR46" i="7"/>
  <c r="AO73" i="8"/>
  <c r="AO82" i="8"/>
  <c r="AP85" i="7"/>
  <c r="AO85" i="8"/>
  <c r="AQ94" i="7"/>
  <c r="AQ93" i="7"/>
  <c r="AO10" i="8"/>
  <c r="AQ25" i="7"/>
  <c r="AO26" i="8"/>
  <c r="AQ9" i="7"/>
  <c r="AP12" i="7"/>
  <c r="AO12" i="8"/>
  <c r="AR22" i="7"/>
  <c r="AQ61" i="7"/>
  <c r="AQ74" i="7"/>
  <c r="AQ66" i="7"/>
  <c r="AQ103" i="7"/>
  <c r="AT73" i="7"/>
  <c r="AQ79" i="7"/>
  <c r="AQ78" i="7"/>
  <c r="AQ106" i="7"/>
  <c r="AQ47" i="7"/>
  <c r="AQ29" i="7"/>
  <c r="AQ35" i="7"/>
  <c r="AQ33" i="7"/>
  <c r="AQ56" i="7"/>
  <c r="AQ17" i="7"/>
  <c r="AO97" i="8"/>
  <c r="AO55" i="8"/>
  <c r="AQ81" i="7"/>
  <c r="AP104" i="7"/>
  <c r="AO104" i="8"/>
  <c r="AQ60" i="7"/>
  <c r="AR36" i="7"/>
  <c r="AQ86" i="7"/>
  <c r="AO41" i="8"/>
  <c r="AR52" i="7"/>
  <c r="AO15" i="8"/>
  <c r="AO34" i="8"/>
  <c r="AO105" i="8"/>
  <c r="AO25" i="8"/>
  <c r="AQ26" i="7"/>
  <c r="AO9" i="8"/>
  <c r="AO42" i="8"/>
  <c r="AO20" i="8"/>
  <c r="AR76" i="7"/>
  <c r="AP69" i="7"/>
  <c r="AO69" i="8"/>
  <c r="AQ27" i="7"/>
  <c r="AQ97" i="7"/>
  <c r="AQ55" i="7"/>
  <c r="AQ30" i="7"/>
  <c r="AQ107" i="7"/>
  <c r="AP7" i="7"/>
  <c r="AO7" i="8"/>
  <c r="AO52" i="8"/>
  <c r="AO46" i="8"/>
  <c r="AO96" i="8"/>
  <c r="AR92" i="7"/>
  <c r="AQ83" i="7"/>
  <c r="AO49" i="8"/>
  <c r="AO76" i="8"/>
  <c r="AO109" i="8"/>
  <c r="AR80" i="7"/>
  <c r="AO102" i="8"/>
  <c r="AQ6" i="7"/>
  <c r="AP64" i="7"/>
  <c r="AO64" i="8"/>
  <c r="AP13" i="7"/>
  <c r="AO13" i="8"/>
  <c r="AP39" i="7"/>
  <c r="AO39" i="8"/>
  <c r="AQ42" i="7"/>
  <c r="AP91" i="7"/>
  <c r="AO91" i="8"/>
  <c r="AO45" i="8"/>
  <c r="AO89" i="8"/>
  <c r="AO53" i="8"/>
  <c r="AP8" i="7"/>
  <c r="AO8" i="8"/>
  <c r="AO27" i="8"/>
  <c r="AP62" i="7"/>
  <c r="AO62" i="8"/>
  <c r="AO18" i="8"/>
  <c r="AO59" i="8"/>
  <c r="AP84" i="7"/>
  <c r="AO84" i="8"/>
  <c r="AR67" i="7"/>
  <c r="AO63" i="8"/>
  <c r="AQ49" i="7"/>
  <c r="AP28" i="7"/>
  <c r="AO28" i="8"/>
  <c r="AQ43" i="7"/>
  <c r="AQ109" i="7"/>
  <c r="AP100" i="7"/>
  <c r="AO100" i="8"/>
  <c r="AO87" i="8"/>
  <c r="AO21" i="8"/>
  <c r="AO92" i="8"/>
  <c r="AO58" i="8"/>
  <c r="AO90" i="8"/>
  <c r="AO38" i="8"/>
  <c r="AO80" i="8"/>
  <c r="AO94" i="8"/>
  <c r="AO93" i="8"/>
  <c r="AQ14" i="7"/>
  <c r="AP51" i="7"/>
  <c r="AO51" i="8"/>
  <c r="AP24" i="7"/>
  <c r="AO24" i="8"/>
  <c r="AO61" i="8"/>
  <c r="AO74" i="8"/>
  <c r="AO66" i="8"/>
  <c r="AP108" i="7"/>
  <c r="AO108" i="8"/>
  <c r="AO103" i="8"/>
  <c r="AO36" i="8"/>
  <c r="AQ45" i="7"/>
  <c r="AR48" i="7"/>
  <c r="AR87" i="7"/>
  <c r="AQ89" i="7"/>
  <c r="AO22" i="8"/>
  <c r="AQ53" i="7"/>
  <c r="AO79" i="8"/>
  <c r="AO78" i="8"/>
  <c r="AO106" i="8"/>
  <c r="AO47" i="8"/>
  <c r="AO29" i="8"/>
  <c r="AQ18" i="7"/>
  <c r="AO35" i="8"/>
  <c r="AO33" i="8"/>
  <c r="AQ31" i="7"/>
  <c r="AO56" i="8"/>
  <c r="AO17" i="8"/>
  <c r="AO32" i="8"/>
  <c r="AP32" i="7"/>
  <c r="AS102" i="7"/>
  <c r="AQ59" i="7"/>
  <c r="AQ50" i="7"/>
  <c r="AO81" i="8"/>
  <c r="AO98" i="8"/>
  <c r="AP59" i="8" l="1"/>
  <c r="AP82" i="8"/>
  <c r="AQ32" i="7"/>
  <c r="AP32" i="8"/>
  <c r="AP31" i="8"/>
  <c r="AP18" i="8"/>
  <c r="AP53" i="8"/>
  <c r="AR89" i="7"/>
  <c r="AS48" i="7"/>
  <c r="AQ24" i="7"/>
  <c r="AP24" i="8"/>
  <c r="AR43" i="7"/>
  <c r="AR30" i="7"/>
  <c r="AR60" i="7"/>
  <c r="AR17" i="7"/>
  <c r="AR78" i="7"/>
  <c r="AR90" i="7"/>
  <c r="AQ40" i="7"/>
  <c r="AP40" i="8"/>
  <c r="AP105" i="8"/>
  <c r="AP41" i="8"/>
  <c r="AS98" i="7"/>
  <c r="AQ16" i="7"/>
  <c r="AP16" i="8"/>
  <c r="AR59" i="7"/>
  <c r="AR53" i="7"/>
  <c r="AP45" i="8"/>
  <c r="AP14" i="8"/>
  <c r="AP109" i="8"/>
  <c r="AQ62" i="7"/>
  <c r="AP62" i="8"/>
  <c r="AP102" i="8"/>
  <c r="AR83" i="7"/>
  <c r="AP55" i="8"/>
  <c r="AS52" i="7"/>
  <c r="AP56" i="8"/>
  <c r="AP29" i="8"/>
  <c r="AP79" i="8"/>
  <c r="AR66" i="7"/>
  <c r="AQ12" i="7"/>
  <c r="AP12" i="8"/>
  <c r="AQ85" i="7"/>
  <c r="AP85" i="8"/>
  <c r="AP63" i="8"/>
  <c r="AR77" i="7"/>
  <c r="AR20" i="7"/>
  <c r="AQ75" i="7"/>
  <c r="AP75" i="8"/>
  <c r="AR10" i="7"/>
  <c r="AS87" i="7"/>
  <c r="AQ108" i="7"/>
  <c r="AP108" i="8"/>
  <c r="AQ51" i="7"/>
  <c r="AP51" i="8"/>
  <c r="AP46" i="8"/>
  <c r="AP28" i="8"/>
  <c r="AQ28" i="7"/>
  <c r="AR50" i="7"/>
  <c r="AT102" i="7"/>
  <c r="AP89" i="8"/>
  <c r="AP43" i="8"/>
  <c r="AP49" i="8"/>
  <c r="AS67" i="7"/>
  <c r="AP87" i="8"/>
  <c r="AQ91" i="7"/>
  <c r="AP91" i="8"/>
  <c r="AQ39" i="7"/>
  <c r="AP39" i="8"/>
  <c r="AQ64" i="7"/>
  <c r="AP64" i="8"/>
  <c r="AP73" i="8"/>
  <c r="AS92" i="7"/>
  <c r="AP30" i="8"/>
  <c r="AP97" i="8"/>
  <c r="AR26" i="7"/>
  <c r="AP86" i="8"/>
  <c r="AP60" i="8"/>
  <c r="AP81" i="8"/>
  <c r="AP17" i="8"/>
  <c r="AP33" i="8"/>
  <c r="AP47" i="8"/>
  <c r="AP78" i="8"/>
  <c r="AR103" i="7"/>
  <c r="AR74" i="7"/>
  <c r="AS22" i="7"/>
  <c r="AR9" i="7"/>
  <c r="AR94" i="7"/>
  <c r="AP90" i="8"/>
  <c r="AP52" i="8"/>
  <c r="AS19" i="7"/>
  <c r="AP36" i="8"/>
  <c r="AR99" i="7"/>
  <c r="AQ68" i="7"/>
  <c r="AP68" i="8"/>
  <c r="AQ57" i="7"/>
  <c r="AP57" i="8"/>
  <c r="AP101" i="8"/>
  <c r="AR23" i="7"/>
  <c r="AR34" i="7"/>
  <c r="AQ11" i="7"/>
  <c r="AP11" i="8"/>
  <c r="AR37" i="7"/>
  <c r="AQ70" i="7"/>
  <c r="AP70" i="8"/>
  <c r="AQ100" i="7"/>
  <c r="AP100" i="8"/>
  <c r="AR49" i="7"/>
  <c r="AQ8" i="7"/>
  <c r="AP8" i="8"/>
  <c r="AP48" i="8"/>
  <c r="AP42" i="8"/>
  <c r="AP6" i="8"/>
  <c r="AS80" i="7"/>
  <c r="AP83" i="8"/>
  <c r="AQ7" i="7"/>
  <c r="AP7" i="8"/>
  <c r="AP67" i="8"/>
  <c r="AP80" i="8"/>
  <c r="AP92" i="8"/>
  <c r="AP96" i="8"/>
  <c r="AP71" i="8"/>
  <c r="AR97" i="7"/>
  <c r="AQ69" i="7"/>
  <c r="AP69" i="8"/>
  <c r="AR86" i="7"/>
  <c r="AR81" i="7"/>
  <c r="AR33" i="7"/>
  <c r="AR47" i="7"/>
  <c r="AU73" i="7"/>
  <c r="AP66" i="8"/>
  <c r="AP61" i="8"/>
  <c r="AP93" i="8"/>
  <c r="AP21" i="8"/>
  <c r="AQ72" i="7"/>
  <c r="AP72" i="8"/>
  <c r="AQ44" i="7"/>
  <c r="AP44" i="8"/>
  <c r="AP77" i="8"/>
  <c r="AP20" i="8"/>
  <c r="AR101" i="7"/>
  <c r="AP15" i="8"/>
  <c r="AP10" i="8"/>
  <c r="AR82" i="7"/>
  <c r="AR31" i="7"/>
  <c r="AR18" i="7"/>
  <c r="AP19" i="8"/>
  <c r="AQ84" i="7"/>
  <c r="AP84" i="8"/>
  <c r="AR42" i="7"/>
  <c r="AQ13" i="7"/>
  <c r="AP13" i="8"/>
  <c r="AR6" i="7"/>
  <c r="AP107" i="8"/>
  <c r="AP27" i="8"/>
  <c r="AP35" i="8"/>
  <c r="AP106" i="8"/>
  <c r="AP76" i="8"/>
  <c r="AR61" i="7"/>
  <c r="AP25" i="8"/>
  <c r="AR93" i="7"/>
  <c r="AS46" i="7"/>
  <c r="AP58" i="8"/>
  <c r="AR21" i="7"/>
  <c r="AS96" i="7"/>
  <c r="AP65" i="8"/>
  <c r="AR105" i="7"/>
  <c r="AR15" i="7"/>
  <c r="AR41" i="7"/>
  <c r="AS71" i="7"/>
  <c r="AQ95" i="7"/>
  <c r="AP95" i="8"/>
  <c r="AQ88" i="7"/>
  <c r="AP88" i="8"/>
  <c r="AP50" i="8"/>
  <c r="AR45" i="7"/>
  <c r="AP22" i="8"/>
  <c r="AR14" i="7"/>
  <c r="AR109" i="7"/>
  <c r="AR107" i="7"/>
  <c r="AR55" i="7"/>
  <c r="AR27" i="7"/>
  <c r="AS76" i="7"/>
  <c r="AP26" i="8"/>
  <c r="AS36" i="7"/>
  <c r="AQ104" i="7"/>
  <c r="AP104" i="8"/>
  <c r="AR56" i="7"/>
  <c r="AR35" i="7"/>
  <c r="AR29" i="7"/>
  <c r="AR106" i="7"/>
  <c r="AR79" i="7"/>
  <c r="AP103" i="8"/>
  <c r="AP74" i="8"/>
  <c r="AP9" i="8"/>
  <c r="AR25" i="7"/>
  <c r="AP94" i="8"/>
  <c r="AR58" i="7"/>
  <c r="AP38" i="8"/>
  <c r="AR63" i="7"/>
  <c r="AP99" i="8"/>
  <c r="AR65" i="7"/>
  <c r="AP23" i="8"/>
  <c r="AP34" i="8"/>
  <c r="AP37" i="8"/>
  <c r="AS38" i="7"/>
  <c r="AQ54" i="7"/>
  <c r="AP54" i="8"/>
  <c r="AP98" i="8"/>
  <c r="AQ14" i="8" l="1"/>
  <c r="AQ29" i="8"/>
  <c r="AQ79" i="8"/>
  <c r="AQ56" i="8"/>
  <c r="AQ65" i="8"/>
  <c r="AQ38" i="8"/>
  <c r="AQ102" i="8"/>
  <c r="AT38" i="7"/>
  <c r="AS63" i="7"/>
  <c r="AS93" i="7"/>
  <c r="AR8" i="7"/>
  <c r="AQ8" i="8"/>
  <c r="AR100" i="7"/>
  <c r="AQ100" i="8"/>
  <c r="AS37" i="7"/>
  <c r="AS34" i="7"/>
  <c r="AR28" i="7"/>
  <c r="AQ28" i="8"/>
  <c r="AR51" i="7"/>
  <c r="AQ51" i="8"/>
  <c r="AR75" i="7"/>
  <c r="AQ75" i="8"/>
  <c r="AS53" i="7"/>
  <c r="AR16" i="7"/>
  <c r="AQ16" i="8"/>
  <c r="AS79" i="7"/>
  <c r="AS56" i="7"/>
  <c r="AQ27" i="8"/>
  <c r="AQ67" i="8"/>
  <c r="AQ41" i="8"/>
  <c r="AQ105" i="8"/>
  <c r="AT96" i="7"/>
  <c r="AQ73" i="8"/>
  <c r="AR84" i="7"/>
  <c r="AQ84" i="8"/>
  <c r="AQ47" i="8"/>
  <c r="AQ81" i="8"/>
  <c r="AQ23" i="8"/>
  <c r="AQ94" i="8"/>
  <c r="AQ80" i="8"/>
  <c r="AU102" i="7"/>
  <c r="AQ10" i="8"/>
  <c r="AQ20" i="8"/>
  <c r="AQ76" i="8"/>
  <c r="AQ59" i="8"/>
  <c r="AT98" i="7"/>
  <c r="AQ78" i="8"/>
  <c r="AQ17" i="8"/>
  <c r="AQ30" i="8"/>
  <c r="AR32" i="7"/>
  <c r="AQ32" i="8"/>
  <c r="AQ106" i="8"/>
  <c r="AQ35" i="8"/>
  <c r="AQ63" i="8"/>
  <c r="AQ58" i="8"/>
  <c r="AS25" i="7"/>
  <c r="AS106" i="7"/>
  <c r="AS35" i="7"/>
  <c r="AR104" i="7"/>
  <c r="AQ104" i="8"/>
  <c r="AQ55" i="8"/>
  <c r="AQ92" i="8"/>
  <c r="AS109" i="7"/>
  <c r="AQ45" i="8"/>
  <c r="AR88" i="7"/>
  <c r="AQ88" i="8"/>
  <c r="AQ15" i="8"/>
  <c r="AS21" i="7"/>
  <c r="AQ93" i="8"/>
  <c r="AS61" i="7"/>
  <c r="AQ36" i="8"/>
  <c r="AS6" i="7"/>
  <c r="AS42" i="7"/>
  <c r="AQ18" i="8"/>
  <c r="AQ82" i="8"/>
  <c r="AQ101" i="8"/>
  <c r="AQ33" i="8"/>
  <c r="AQ86" i="8"/>
  <c r="AQ97" i="8"/>
  <c r="AR7" i="7"/>
  <c r="AQ7" i="8"/>
  <c r="AQ96" i="8"/>
  <c r="AQ46" i="8"/>
  <c r="AQ87" i="8"/>
  <c r="AQ71" i="8"/>
  <c r="AQ52" i="8"/>
  <c r="AQ37" i="8"/>
  <c r="AQ34" i="8"/>
  <c r="AR68" i="7"/>
  <c r="AQ68" i="8"/>
  <c r="AS99" i="7"/>
  <c r="AQ9" i="8"/>
  <c r="AQ74" i="8"/>
  <c r="AQ26" i="8"/>
  <c r="AT67" i="7"/>
  <c r="AS50" i="7"/>
  <c r="AQ77" i="8"/>
  <c r="AR85" i="7"/>
  <c r="AQ85" i="8"/>
  <c r="AS66" i="7"/>
  <c r="AQ83" i="8"/>
  <c r="AR62" i="7"/>
  <c r="AQ62" i="8"/>
  <c r="AQ53" i="8"/>
  <c r="AQ90" i="8"/>
  <c r="AQ60" i="8"/>
  <c r="AQ43" i="8"/>
  <c r="AQ89" i="8"/>
  <c r="AS58" i="7"/>
  <c r="AT76" i="7"/>
  <c r="AS55" i="7"/>
  <c r="AS45" i="7"/>
  <c r="AT71" i="7"/>
  <c r="AS15" i="7"/>
  <c r="AS18" i="7"/>
  <c r="AS82" i="7"/>
  <c r="AS101" i="7"/>
  <c r="AR44" i="7"/>
  <c r="AQ44" i="8"/>
  <c r="AV73" i="7"/>
  <c r="AS33" i="7"/>
  <c r="AS86" i="7"/>
  <c r="AS97" i="7"/>
  <c r="AS9" i="7"/>
  <c r="AS74" i="7"/>
  <c r="AS26" i="7"/>
  <c r="AT92" i="7"/>
  <c r="AR64" i="7"/>
  <c r="AQ64" i="8"/>
  <c r="AR91" i="7"/>
  <c r="AQ91" i="8"/>
  <c r="AT87" i="7"/>
  <c r="AS77" i="7"/>
  <c r="AT52" i="7"/>
  <c r="AS83" i="7"/>
  <c r="AS90" i="7"/>
  <c r="AS60" i="7"/>
  <c r="AS43" i="7"/>
  <c r="AR24" i="7"/>
  <c r="AQ24" i="8"/>
  <c r="AS89" i="7"/>
  <c r="AS65" i="7"/>
  <c r="AQ22" i="8"/>
  <c r="AS29" i="7"/>
  <c r="AT36" i="7"/>
  <c r="AQ107" i="8"/>
  <c r="AS14" i="7"/>
  <c r="AR13" i="7"/>
  <c r="AQ13" i="8"/>
  <c r="AQ31" i="8"/>
  <c r="AQ49" i="8"/>
  <c r="AR57" i="7"/>
  <c r="AQ57" i="8"/>
  <c r="AQ103" i="8"/>
  <c r="AR12" i="7"/>
  <c r="AQ12" i="8"/>
  <c r="AR54" i="7"/>
  <c r="AQ54" i="8"/>
  <c r="AQ19" i="8"/>
  <c r="AQ25" i="8"/>
  <c r="AS27" i="7"/>
  <c r="AS107" i="7"/>
  <c r="AQ109" i="8"/>
  <c r="AR95" i="7"/>
  <c r="AQ95" i="8"/>
  <c r="AS41" i="7"/>
  <c r="AS105" i="7"/>
  <c r="AQ21" i="8"/>
  <c r="AT46" i="7"/>
  <c r="AQ61" i="8"/>
  <c r="AQ6" i="8"/>
  <c r="AQ42" i="8"/>
  <c r="AS31" i="7"/>
  <c r="AR72" i="7"/>
  <c r="AQ72" i="8"/>
  <c r="AS47" i="7"/>
  <c r="AS81" i="7"/>
  <c r="AR69" i="7"/>
  <c r="AQ69" i="8"/>
  <c r="AT80" i="7"/>
  <c r="AS49" i="7"/>
  <c r="AR70" i="7"/>
  <c r="AQ70" i="8"/>
  <c r="AR11" i="7"/>
  <c r="AQ11" i="8"/>
  <c r="AS23" i="7"/>
  <c r="AQ99" i="8"/>
  <c r="AT19" i="7"/>
  <c r="AS94" i="7"/>
  <c r="AT22" i="7"/>
  <c r="AS103" i="7"/>
  <c r="AR39" i="7"/>
  <c r="AQ39" i="8"/>
  <c r="AQ48" i="8"/>
  <c r="AQ50" i="8"/>
  <c r="AR108" i="7"/>
  <c r="AQ108" i="8"/>
  <c r="AS10" i="7"/>
  <c r="AS20" i="7"/>
  <c r="AQ66" i="8"/>
  <c r="AS59" i="7"/>
  <c r="AR40" i="7"/>
  <c r="AQ40" i="8"/>
  <c r="AS78" i="7"/>
  <c r="AS17" i="7"/>
  <c r="AS30" i="7"/>
  <c r="AT48" i="7"/>
  <c r="AQ98" i="8"/>
  <c r="AR59" i="8" l="1"/>
  <c r="AR63" i="8"/>
  <c r="AU48" i="7"/>
  <c r="AT30" i="7"/>
  <c r="AT78" i="7"/>
  <c r="AT23" i="7"/>
  <c r="AS70" i="7"/>
  <c r="AR70" i="8"/>
  <c r="AU80" i="7"/>
  <c r="AT81" i="7"/>
  <c r="AS72" i="7"/>
  <c r="AR72" i="8"/>
  <c r="AU46" i="7"/>
  <c r="AT27" i="7"/>
  <c r="AS54" i="7"/>
  <c r="AR54" i="8"/>
  <c r="AR29" i="8"/>
  <c r="AR43" i="8"/>
  <c r="AR9" i="8"/>
  <c r="AR18" i="8"/>
  <c r="AR58" i="8"/>
  <c r="AR66" i="8"/>
  <c r="AR109" i="8"/>
  <c r="AR106" i="8"/>
  <c r="AV102" i="7"/>
  <c r="AS16" i="7"/>
  <c r="AR16" i="8"/>
  <c r="AS28" i="7"/>
  <c r="AR28" i="8"/>
  <c r="AS8" i="7"/>
  <c r="AR8" i="8"/>
  <c r="AT59" i="7"/>
  <c r="AR10" i="8"/>
  <c r="AS39" i="7"/>
  <c r="AR39" i="8"/>
  <c r="AR49" i="8"/>
  <c r="AR47" i="8"/>
  <c r="AT41" i="7"/>
  <c r="AT43" i="7"/>
  <c r="AU52" i="7"/>
  <c r="AS64" i="7"/>
  <c r="AR64" i="8"/>
  <c r="AT9" i="7"/>
  <c r="AT86" i="7"/>
  <c r="AT101" i="7"/>
  <c r="AT18" i="7"/>
  <c r="AU71" i="7"/>
  <c r="AT55" i="7"/>
  <c r="AT58" i="7"/>
  <c r="AS62" i="7"/>
  <c r="AR62" i="8"/>
  <c r="AR87" i="8"/>
  <c r="AU67" i="7"/>
  <c r="AR42" i="8"/>
  <c r="AS84" i="7"/>
  <c r="AR84" i="8"/>
  <c r="AR34" i="8"/>
  <c r="AR93" i="8"/>
  <c r="AT17" i="7"/>
  <c r="AS40" i="7"/>
  <c r="AR40" i="8"/>
  <c r="AR103" i="8"/>
  <c r="AR94" i="8"/>
  <c r="AS11" i="7"/>
  <c r="AR11" i="8"/>
  <c r="AT49" i="7"/>
  <c r="AS69" i="7"/>
  <c r="AR69" i="8"/>
  <c r="AT47" i="7"/>
  <c r="AT31" i="7"/>
  <c r="AR105" i="8"/>
  <c r="AR30" i="8"/>
  <c r="AR78" i="8"/>
  <c r="AR98" i="8"/>
  <c r="AR20" i="8"/>
  <c r="AR67" i="8"/>
  <c r="AT103" i="7"/>
  <c r="AT94" i="7"/>
  <c r="AR23" i="8"/>
  <c r="AR81" i="8"/>
  <c r="AT105" i="7"/>
  <c r="AS95" i="7"/>
  <c r="AR95" i="8"/>
  <c r="AR27" i="8"/>
  <c r="AT14" i="7"/>
  <c r="AT29" i="7"/>
  <c r="AT65" i="7"/>
  <c r="AS24" i="7"/>
  <c r="AR24" i="8"/>
  <c r="AT60" i="7"/>
  <c r="AT83" i="7"/>
  <c r="AT77" i="7"/>
  <c r="AS91" i="7"/>
  <c r="AR91" i="8"/>
  <c r="AU92" i="7"/>
  <c r="AT74" i="7"/>
  <c r="AT97" i="7"/>
  <c r="AT33" i="7"/>
  <c r="AS44" i="7"/>
  <c r="AR44" i="8"/>
  <c r="AT82" i="7"/>
  <c r="AT15" i="7"/>
  <c r="AT45" i="7"/>
  <c r="AU76" i="7"/>
  <c r="AR52" i="8"/>
  <c r="AS85" i="7"/>
  <c r="AR85" i="8"/>
  <c r="AT50" i="7"/>
  <c r="AT99" i="7"/>
  <c r="AR6" i="8"/>
  <c r="AR61" i="8"/>
  <c r="AT21" i="7"/>
  <c r="AT35" i="7"/>
  <c r="AT25" i="7"/>
  <c r="AR79" i="8"/>
  <c r="AR37" i="8"/>
  <c r="AT20" i="7"/>
  <c r="AS108" i="7"/>
  <c r="AR108" i="8"/>
  <c r="AR41" i="8"/>
  <c r="AR89" i="8"/>
  <c r="AR90" i="8"/>
  <c r="AR26" i="8"/>
  <c r="AR86" i="8"/>
  <c r="AR101" i="8"/>
  <c r="AR55" i="8"/>
  <c r="AR102" i="8"/>
  <c r="AT6" i="7"/>
  <c r="AT61" i="7"/>
  <c r="AU96" i="7"/>
  <c r="AT79" i="7"/>
  <c r="AS75" i="7"/>
  <c r="AR75" i="8"/>
  <c r="AT37" i="7"/>
  <c r="AT63" i="7"/>
  <c r="AR17" i="8"/>
  <c r="AU22" i="7"/>
  <c r="AU19" i="7"/>
  <c r="AR31" i="8"/>
  <c r="AR107" i="8"/>
  <c r="AS57" i="7"/>
  <c r="AR57" i="8"/>
  <c r="AS13" i="7"/>
  <c r="AR13" i="8"/>
  <c r="AT89" i="7"/>
  <c r="AT90" i="7"/>
  <c r="AU87" i="7"/>
  <c r="AT26" i="7"/>
  <c r="AW73" i="7"/>
  <c r="AT66" i="7"/>
  <c r="AS68" i="7"/>
  <c r="AR68" i="8"/>
  <c r="AT109" i="7"/>
  <c r="AS104" i="7"/>
  <c r="AR104" i="8"/>
  <c r="AT106" i="7"/>
  <c r="AS32" i="7"/>
  <c r="AR32" i="8"/>
  <c r="AR56" i="8"/>
  <c r="AR53" i="8"/>
  <c r="AT10" i="7"/>
  <c r="AT107" i="7"/>
  <c r="AS12" i="7"/>
  <c r="AR12" i="8"/>
  <c r="AR14" i="8"/>
  <c r="AU36" i="7"/>
  <c r="AR65" i="8"/>
  <c r="AR60" i="8"/>
  <c r="AR83" i="8"/>
  <c r="AR77" i="8"/>
  <c r="AR74" i="8"/>
  <c r="AR97" i="8"/>
  <c r="AR33" i="8"/>
  <c r="AR82" i="8"/>
  <c r="AR15" i="8"/>
  <c r="AR45" i="8"/>
  <c r="AR50" i="8"/>
  <c r="AR92" i="8"/>
  <c r="AR99" i="8"/>
  <c r="AS7" i="7"/>
  <c r="AR7" i="8"/>
  <c r="AR22" i="8"/>
  <c r="AR19" i="8"/>
  <c r="AR80" i="8"/>
  <c r="AR96" i="8"/>
  <c r="AR36" i="8"/>
  <c r="AR71" i="8"/>
  <c r="AR76" i="8"/>
  <c r="AR38" i="8"/>
  <c r="AR48" i="8"/>
  <c r="AR46" i="8"/>
  <c r="AT42" i="7"/>
  <c r="AR73" i="8"/>
  <c r="AR21" i="8"/>
  <c r="AS88" i="7"/>
  <c r="AR88" i="8"/>
  <c r="AR35" i="8"/>
  <c r="AR25" i="8"/>
  <c r="AU98" i="7"/>
  <c r="AT56" i="7"/>
  <c r="AT53" i="7"/>
  <c r="AS51" i="7"/>
  <c r="AR51" i="8"/>
  <c r="AT34" i="7"/>
  <c r="AS100" i="7"/>
  <c r="AR100" i="8"/>
  <c r="AT93" i="7"/>
  <c r="AU38" i="7"/>
  <c r="AS53" i="8" l="1"/>
  <c r="AS93" i="8"/>
  <c r="AS34" i="8"/>
  <c r="AS41" i="8"/>
  <c r="AS56" i="8"/>
  <c r="AS55" i="8"/>
  <c r="AS38" i="8"/>
  <c r="AS98" i="8"/>
  <c r="AS107" i="8"/>
  <c r="AV36" i="7"/>
  <c r="AU106" i="7"/>
  <c r="AU66" i="7"/>
  <c r="AU90" i="7"/>
  <c r="AU63" i="7"/>
  <c r="AT75" i="7"/>
  <c r="AS75" i="8"/>
  <c r="AV96" i="7"/>
  <c r="AU20" i="7"/>
  <c r="AU15" i="7"/>
  <c r="AU97" i="7"/>
  <c r="AU77" i="7"/>
  <c r="AU65" i="7"/>
  <c r="AU14" i="7"/>
  <c r="AS80" i="8"/>
  <c r="AU17" i="7"/>
  <c r="AT8" i="7"/>
  <c r="AS8" i="8"/>
  <c r="AW102" i="7"/>
  <c r="AT72" i="7"/>
  <c r="AS72" i="8"/>
  <c r="AU23" i="7"/>
  <c r="AU93" i="7"/>
  <c r="AU53" i="7"/>
  <c r="AU107" i="7"/>
  <c r="AS89" i="8"/>
  <c r="AT13" i="7"/>
  <c r="AS13" i="8"/>
  <c r="AS37" i="8"/>
  <c r="AT85" i="7"/>
  <c r="AS85" i="8"/>
  <c r="AS45" i="8"/>
  <c r="AS82" i="8"/>
  <c r="AS33" i="8"/>
  <c r="AS74" i="8"/>
  <c r="AS29" i="8"/>
  <c r="AU103" i="7"/>
  <c r="AT62" i="7"/>
  <c r="AS62" i="8"/>
  <c r="AS59" i="8"/>
  <c r="AS81" i="8"/>
  <c r="AS78" i="8"/>
  <c r="AS42" i="8"/>
  <c r="AS92" i="8"/>
  <c r="AS10" i="8"/>
  <c r="AT32" i="7"/>
  <c r="AS32" i="8"/>
  <c r="AT104" i="7"/>
  <c r="AS104" i="8"/>
  <c r="AT68" i="7"/>
  <c r="AS68" i="8"/>
  <c r="AX73" i="7"/>
  <c r="AV87" i="7"/>
  <c r="AU89" i="7"/>
  <c r="AU37" i="7"/>
  <c r="AU79" i="7"/>
  <c r="AU61" i="7"/>
  <c r="AS73" i="8"/>
  <c r="AT108" i="7"/>
  <c r="AS108" i="8"/>
  <c r="AU35" i="7"/>
  <c r="AS50" i="8"/>
  <c r="AU45" i="7"/>
  <c r="AU82" i="7"/>
  <c r="AU33" i="7"/>
  <c r="AU74" i="7"/>
  <c r="AT91" i="7"/>
  <c r="AS91" i="8"/>
  <c r="AU83" i="7"/>
  <c r="AT24" i="7"/>
  <c r="AS24" i="8"/>
  <c r="AU29" i="7"/>
  <c r="AS46" i="8"/>
  <c r="AS94" i="8"/>
  <c r="AU31" i="7"/>
  <c r="AT69" i="7"/>
  <c r="AS69" i="8"/>
  <c r="AT11" i="7"/>
  <c r="AS11" i="8"/>
  <c r="AT40" i="7"/>
  <c r="AS40" i="8"/>
  <c r="AT84" i="7"/>
  <c r="AS84" i="8"/>
  <c r="AV67" i="7"/>
  <c r="AS58" i="8"/>
  <c r="AS101" i="8"/>
  <c r="AS9" i="8"/>
  <c r="AU59" i="7"/>
  <c r="AT28" i="7"/>
  <c r="AS28" i="8"/>
  <c r="AT54" i="7"/>
  <c r="AS54" i="8"/>
  <c r="AV46" i="7"/>
  <c r="AU81" i="7"/>
  <c r="AT70" i="7"/>
  <c r="AS70" i="8"/>
  <c r="AU78" i="7"/>
  <c r="AV48" i="7"/>
  <c r="AU109" i="7"/>
  <c r="AU26" i="7"/>
  <c r="AU6" i="7"/>
  <c r="AU25" i="7"/>
  <c r="AU21" i="7"/>
  <c r="AS99" i="8"/>
  <c r="AV76" i="7"/>
  <c r="AT44" i="7"/>
  <c r="AS44" i="8"/>
  <c r="AV92" i="7"/>
  <c r="AU60" i="7"/>
  <c r="AS105" i="8"/>
  <c r="AS103" i="8"/>
  <c r="AU47" i="7"/>
  <c r="AU49" i="7"/>
  <c r="AS18" i="8"/>
  <c r="AS86" i="8"/>
  <c r="AS43" i="8"/>
  <c r="AT16" i="7"/>
  <c r="AS16" i="8"/>
  <c r="AU27" i="7"/>
  <c r="AV80" i="7"/>
  <c r="AU30" i="7"/>
  <c r="AU34" i="7"/>
  <c r="AU56" i="7"/>
  <c r="AV22" i="7"/>
  <c r="AS79" i="8"/>
  <c r="AS61" i="8"/>
  <c r="AS102" i="8"/>
  <c r="AS35" i="8"/>
  <c r="AU99" i="7"/>
  <c r="AS83" i="8"/>
  <c r="AU105" i="7"/>
  <c r="AS31" i="8"/>
  <c r="AU55" i="7"/>
  <c r="AU18" i="7"/>
  <c r="AU86" i="7"/>
  <c r="AT64" i="7"/>
  <c r="AS64" i="8"/>
  <c r="AU43" i="7"/>
  <c r="AV38" i="7"/>
  <c r="AT100" i="7"/>
  <c r="AS100" i="8"/>
  <c r="AT51" i="7"/>
  <c r="AS51" i="8"/>
  <c r="AV98" i="7"/>
  <c r="AT88" i="7"/>
  <c r="AS88" i="8"/>
  <c r="AU42" i="7"/>
  <c r="AT7" i="7"/>
  <c r="AS7" i="8"/>
  <c r="AS87" i="8"/>
  <c r="AS52" i="8"/>
  <c r="AS19" i="8"/>
  <c r="AS67" i="8"/>
  <c r="AS71" i="8"/>
  <c r="AS22" i="8"/>
  <c r="AS76" i="8"/>
  <c r="AT12" i="7"/>
  <c r="AS12" i="8"/>
  <c r="AU10" i="7"/>
  <c r="AS106" i="8"/>
  <c r="AS109" i="8"/>
  <c r="AS66" i="8"/>
  <c r="AS26" i="8"/>
  <c r="AS90" i="8"/>
  <c r="AS36" i="8"/>
  <c r="AT57" i="7"/>
  <c r="AS57" i="8"/>
  <c r="AV19" i="7"/>
  <c r="AS63" i="8"/>
  <c r="AS6" i="8"/>
  <c r="AS20" i="8"/>
  <c r="AS25" i="8"/>
  <c r="AS21" i="8"/>
  <c r="AU50" i="7"/>
  <c r="AS15" i="8"/>
  <c r="AS97" i="8"/>
  <c r="AS77" i="8"/>
  <c r="AS60" i="8"/>
  <c r="AS65" i="8"/>
  <c r="AS14" i="8"/>
  <c r="AT95" i="7"/>
  <c r="AS95" i="8"/>
  <c r="AU94" i="7"/>
  <c r="AS48" i="8"/>
  <c r="AS47" i="8"/>
  <c r="AS49" i="8"/>
  <c r="AS17" i="8"/>
  <c r="AU58" i="7"/>
  <c r="AV71" i="7"/>
  <c r="AU101" i="7"/>
  <c r="AU9" i="7"/>
  <c r="AV52" i="7"/>
  <c r="AU41" i="7"/>
  <c r="AT39" i="7"/>
  <c r="AS39" i="8"/>
  <c r="AS27" i="8"/>
  <c r="AS23" i="8"/>
  <c r="AS30" i="8"/>
  <c r="AS96" i="8"/>
  <c r="AT92" i="8" l="1"/>
  <c r="AT41" i="8"/>
  <c r="AT50" i="8"/>
  <c r="AT80" i="8"/>
  <c r="AT94" i="8"/>
  <c r="AU7" i="7"/>
  <c r="AT7" i="8"/>
  <c r="AT22" i="8"/>
  <c r="AT48" i="8"/>
  <c r="AV18" i="7"/>
  <c r="AT56" i="8"/>
  <c r="AT27" i="8"/>
  <c r="AW92" i="7"/>
  <c r="AV25" i="7"/>
  <c r="AT26" i="8"/>
  <c r="AT59" i="8"/>
  <c r="AT33" i="8"/>
  <c r="AV35" i="7"/>
  <c r="AT37" i="8"/>
  <c r="AV97" i="7"/>
  <c r="AV90" i="7"/>
  <c r="AV41" i="7"/>
  <c r="AT9" i="8"/>
  <c r="AW71" i="7"/>
  <c r="AT86" i="8"/>
  <c r="AV56" i="7"/>
  <c r="AV30" i="7"/>
  <c r="AV27" i="7"/>
  <c r="AT47" i="8"/>
  <c r="AT25" i="8"/>
  <c r="AV26" i="7"/>
  <c r="AU70" i="7"/>
  <c r="AT70" i="8"/>
  <c r="AU84" i="7"/>
  <c r="AT84" i="8"/>
  <c r="AU40" i="7"/>
  <c r="AT40" i="8"/>
  <c r="AU69" i="7"/>
  <c r="AT69" i="8"/>
  <c r="AU13" i="7"/>
  <c r="AT13" i="8"/>
  <c r="AV93" i="7"/>
  <c r="AU8" i="7"/>
  <c r="AT8" i="8"/>
  <c r="AT77" i="8"/>
  <c r="AT15" i="8"/>
  <c r="AT63" i="8"/>
  <c r="AT101" i="8"/>
  <c r="AT58" i="8"/>
  <c r="AW19" i="7"/>
  <c r="AU12" i="7"/>
  <c r="AT12" i="8"/>
  <c r="AV42" i="7"/>
  <c r="AW98" i="7"/>
  <c r="AU51" i="7"/>
  <c r="AT51" i="8"/>
  <c r="AW38" i="7"/>
  <c r="AV43" i="7"/>
  <c r="AV86" i="7"/>
  <c r="AV55" i="7"/>
  <c r="AV105" i="7"/>
  <c r="AT34" i="8"/>
  <c r="AV47" i="7"/>
  <c r="AV60" i="7"/>
  <c r="AU44" i="7"/>
  <c r="AT44" i="8"/>
  <c r="AT21" i="8"/>
  <c r="AT102" i="8"/>
  <c r="AT6" i="8"/>
  <c r="AT109" i="8"/>
  <c r="AT78" i="8"/>
  <c r="AT81" i="8"/>
  <c r="AT31" i="8"/>
  <c r="AT29" i="8"/>
  <c r="AT83" i="8"/>
  <c r="AT74" i="8"/>
  <c r="AT82" i="8"/>
  <c r="AU108" i="7"/>
  <c r="AT108" i="8"/>
  <c r="AT79" i="8"/>
  <c r="AT19" i="8"/>
  <c r="AW87" i="7"/>
  <c r="AU68" i="7"/>
  <c r="AT68" i="8"/>
  <c r="AU32" i="7"/>
  <c r="AT32" i="8"/>
  <c r="AT98" i="8"/>
  <c r="AT46" i="8"/>
  <c r="AT103" i="8"/>
  <c r="AU85" i="7"/>
  <c r="AT85" i="8"/>
  <c r="AT53" i="8"/>
  <c r="AT23" i="8"/>
  <c r="AT17" i="8"/>
  <c r="AV14" i="7"/>
  <c r="AV77" i="7"/>
  <c r="AV15" i="7"/>
  <c r="AW96" i="7"/>
  <c r="AV63" i="7"/>
  <c r="AV66" i="7"/>
  <c r="AW36" i="7"/>
  <c r="AV9" i="7"/>
  <c r="AU57" i="7"/>
  <c r="AT57" i="8"/>
  <c r="AV10" i="7"/>
  <c r="AU88" i="7"/>
  <c r="AT88" i="8"/>
  <c r="AU100" i="7"/>
  <c r="AT100" i="8"/>
  <c r="AU64" i="7"/>
  <c r="AT64" i="8"/>
  <c r="AT99" i="8"/>
  <c r="AT30" i="8"/>
  <c r="AV49" i="7"/>
  <c r="AW76" i="7"/>
  <c r="AT71" i="8"/>
  <c r="AT45" i="8"/>
  <c r="AT61" i="8"/>
  <c r="AV89" i="7"/>
  <c r="AY73" i="7"/>
  <c r="AU104" i="7"/>
  <c r="AT104" i="8"/>
  <c r="AT107" i="8"/>
  <c r="AT93" i="8"/>
  <c r="AV65" i="7"/>
  <c r="AV20" i="7"/>
  <c r="AU75" i="7"/>
  <c r="AT75" i="8"/>
  <c r="AV106" i="7"/>
  <c r="AV94" i="7"/>
  <c r="AV50" i="7"/>
  <c r="AT42" i="8"/>
  <c r="AT43" i="8"/>
  <c r="AT55" i="8"/>
  <c r="AT105" i="8"/>
  <c r="AV99" i="7"/>
  <c r="AT60" i="8"/>
  <c r="AT73" i="8"/>
  <c r="AW48" i="7"/>
  <c r="AW46" i="7"/>
  <c r="AV59" i="7"/>
  <c r="AU24" i="7"/>
  <c r="AT24" i="8"/>
  <c r="AU91" i="7"/>
  <c r="AT91" i="8"/>
  <c r="AV33" i="7"/>
  <c r="AV45" i="7"/>
  <c r="AV61" i="7"/>
  <c r="AV37" i="7"/>
  <c r="AU62" i="7"/>
  <c r="AT62" i="8"/>
  <c r="AV107" i="7"/>
  <c r="AU72" i="7"/>
  <c r="AT72" i="8"/>
  <c r="AT14" i="8"/>
  <c r="AT66" i="8"/>
  <c r="AU39" i="7"/>
  <c r="AT39" i="8"/>
  <c r="AW52" i="7"/>
  <c r="AV101" i="7"/>
  <c r="AV58" i="7"/>
  <c r="AU95" i="7"/>
  <c r="AT95" i="8"/>
  <c r="AT76" i="8"/>
  <c r="AT96" i="8"/>
  <c r="AT10" i="8"/>
  <c r="AT36" i="8"/>
  <c r="AT18" i="8"/>
  <c r="AT67" i="8"/>
  <c r="AW22" i="7"/>
  <c r="AV34" i="7"/>
  <c r="AW80" i="7"/>
  <c r="AU16" i="7"/>
  <c r="AT16" i="8"/>
  <c r="AT49" i="8"/>
  <c r="AV21" i="7"/>
  <c r="AV6" i="7"/>
  <c r="AV109" i="7"/>
  <c r="AV78" i="7"/>
  <c r="AV81" i="7"/>
  <c r="AU54" i="7"/>
  <c r="AT54" i="8"/>
  <c r="AT28" i="8"/>
  <c r="AU28" i="7"/>
  <c r="AW67" i="7"/>
  <c r="AU11" i="7"/>
  <c r="AT11" i="8"/>
  <c r="AV31" i="7"/>
  <c r="AV29" i="7"/>
  <c r="AV83" i="7"/>
  <c r="AV74" i="7"/>
  <c r="AV82" i="7"/>
  <c r="AT35" i="8"/>
  <c r="AV79" i="7"/>
  <c r="AT89" i="8"/>
  <c r="AT38" i="8"/>
  <c r="AV103" i="7"/>
  <c r="AT87" i="8"/>
  <c r="AV53" i="7"/>
  <c r="AV23" i="7"/>
  <c r="AX102" i="7"/>
  <c r="AV17" i="7"/>
  <c r="AT65" i="8"/>
  <c r="AT97" i="8"/>
  <c r="AT20" i="8"/>
  <c r="AT90" i="8"/>
  <c r="AT106" i="8"/>
  <c r="AT52" i="8"/>
  <c r="AU82" i="8" l="1"/>
  <c r="AU17" i="8"/>
  <c r="AU34" i="8"/>
  <c r="AU31" i="8"/>
  <c r="AU23" i="8"/>
  <c r="AU83" i="8"/>
  <c r="AU81" i="8"/>
  <c r="AU102" i="8"/>
  <c r="AV95" i="7"/>
  <c r="AU95" i="8"/>
  <c r="AW101" i="7"/>
  <c r="AV39" i="7"/>
  <c r="AU39" i="8"/>
  <c r="AV72" i="7"/>
  <c r="AU72" i="8"/>
  <c r="AV62" i="7"/>
  <c r="AU62" i="8"/>
  <c r="AW61" i="7"/>
  <c r="AW33" i="7"/>
  <c r="AV24" i="7"/>
  <c r="AU24" i="8"/>
  <c r="AU50" i="8"/>
  <c r="AU106" i="8"/>
  <c r="AU20" i="8"/>
  <c r="AX76" i="7"/>
  <c r="AV100" i="7"/>
  <c r="AU100" i="8"/>
  <c r="AW9" i="7"/>
  <c r="AX96" i="7"/>
  <c r="AW105" i="7"/>
  <c r="AX38" i="7"/>
  <c r="AX98" i="7"/>
  <c r="AV12" i="7"/>
  <c r="AU12" i="8"/>
  <c r="AU30" i="8"/>
  <c r="AW18" i="7"/>
  <c r="AW23" i="7"/>
  <c r="AU79" i="8"/>
  <c r="AW82" i="7"/>
  <c r="AW83" i="7"/>
  <c r="AW31" i="7"/>
  <c r="AW81" i="7"/>
  <c r="AU73" i="8"/>
  <c r="AX46" i="7"/>
  <c r="AW50" i="7"/>
  <c r="AW106" i="7"/>
  <c r="AW20" i="7"/>
  <c r="AU49" i="8"/>
  <c r="AU63" i="8"/>
  <c r="AU15" i="8"/>
  <c r="AU14" i="8"/>
  <c r="AV44" i="7"/>
  <c r="AU44" i="8"/>
  <c r="AU42" i="8"/>
  <c r="AX19" i="7"/>
  <c r="AW30" i="7"/>
  <c r="AW41" i="7"/>
  <c r="AW97" i="7"/>
  <c r="AU25" i="8"/>
  <c r="AU53" i="8"/>
  <c r="AW103" i="7"/>
  <c r="AW79" i="7"/>
  <c r="AU74" i="8"/>
  <c r="AU29" i="8"/>
  <c r="AU78" i="8"/>
  <c r="AU6" i="8"/>
  <c r="AW21" i="7"/>
  <c r="AW58" i="7"/>
  <c r="AX52" i="7"/>
  <c r="AW107" i="7"/>
  <c r="AW37" i="7"/>
  <c r="AW45" i="7"/>
  <c r="AV91" i="7"/>
  <c r="AU91" i="8"/>
  <c r="AW59" i="7"/>
  <c r="AU99" i="8"/>
  <c r="AU94" i="8"/>
  <c r="AU65" i="8"/>
  <c r="AU89" i="8"/>
  <c r="AW49" i="7"/>
  <c r="AV64" i="7"/>
  <c r="AU64" i="8"/>
  <c r="AV88" i="7"/>
  <c r="AU88" i="8"/>
  <c r="AV57" i="7"/>
  <c r="AU57" i="8"/>
  <c r="AX36" i="7"/>
  <c r="AW63" i="7"/>
  <c r="AW15" i="7"/>
  <c r="AW14" i="7"/>
  <c r="AV68" i="7"/>
  <c r="AU68" i="8"/>
  <c r="AU60" i="8"/>
  <c r="AW55" i="7"/>
  <c r="AW43" i="7"/>
  <c r="AV51" i="7"/>
  <c r="AU51" i="8"/>
  <c r="AW42" i="7"/>
  <c r="AU93" i="8"/>
  <c r="AU26" i="8"/>
  <c r="AU27" i="8"/>
  <c r="AU56" i="8"/>
  <c r="AX71" i="7"/>
  <c r="AU90" i="8"/>
  <c r="AW25" i="7"/>
  <c r="AV7" i="7"/>
  <c r="AU7" i="8"/>
  <c r="AU76" i="8"/>
  <c r="AU92" i="8"/>
  <c r="AU38" i="8"/>
  <c r="AU98" i="8"/>
  <c r="AU80" i="8"/>
  <c r="AU22" i="8"/>
  <c r="AU52" i="8"/>
  <c r="AU36" i="8"/>
  <c r="AU96" i="8"/>
  <c r="AU87" i="8"/>
  <c r="AU19" i="8"/>
  <c r="AU46" i="8"/>
  <c r="AU48" i="8"/>
  <c r="AU71" i="8"/>
  <c r="AV28" i="7"/>
  <c r="AU28" i="8"/>
  <c r="AU109" i="8"/>
  <c r="AW10" i="7"/>
  <c r="AW66" i="7"/>
  <c r="AW77" i="7"/>
  <c r="AV32" i="7"/>
  <c r="AU32" i="8"/>
  <c r="AX87" i="7"/>
  <c r="AV108" i="7"/>
  <c r="AU108" i="8"/>
  <c r="AU47" i="8"/>
  <c r="AW86" i="7"/>
  <c r="AU41" i="8"/>
  <c r="AU97" i="8"/>
  <c r="AW35" i="7"/>
  <c r="AX92" i="7"/>
  <c r="AW17" i="7"/>
  <c r="AU103" i="8"/>
  <c r="AW109" i="7"/>
  <c r="AU21" i="8"/>
  <c r="AV16" i="7"/>
  <c r="AU16" i="8"/>
  <c r="AW34" i="7"/>
  <c r="AU58" i="8"/>
  <c r="AU107" i="8"/>
  <c r="AU37" i="8"/>
  <c r="AU45" i="8"/>
  <c r="AU59" i="8"/>
  <c r="AZ73" i="7"/>
  <c r="AW47" i="7"/>
  <c r="AU55" i="8"/>
  <c r="AU43" i="8"/>
  <c r="AV8" i="7"/>
  <c r="AU8" i="8"/>
  <c r="AV13" i="7"/>
  <c r="AU13" i="8"/>
  <c r="AV40" i="7"/>
  <c r="AU40" i="8"/>
  <c r="AV70" i="7"/>
  <c r="AU70" i="8"/>
  <c r="AY102" i="7"/>
  <c r="AW53" i="7"/>
  <c r="AW74" i="7"/>
  <c r="AW29" i="7"/>
  <c r="AV11" i="7"/>
  <c r="AU11" i="8"/>
  <c r="AX67" i="7"/>
  <c r="AV54" i="7"/>
  <c r="AU54" i="8"/>
  <c r="AW78" i="7"/>
  <c r="AW6" i="7"/>
  <c r="AX80" i="7"/>
  <c r="AX22" i="7"/>
  <c r="AU101" i="8"/>
  <c r="AU61" i="8"/>
  <c r="AU33" i="8"/>
  <c r="AX48" i="7"/>
  <c r="AW99" i="7"/>
  <c r="AW94" i="7"/>
  <c r="AV75" i="7"/>
  <c r="AU75" i="8"/>
  <c r="AW65" i="7"/>
  <c r="AV104" i="7"/>
  <c r="AU104" i="8"/>
  <c r="AW89" i="7"/>
  <c r="AU10" i="8"/>
  <c r="AU9" i="8"/>
  <c r="AU66" i="8"/>
  <c r="AU77" i="8"/>
  <c r="AV85" i="7"/>
  <c r="AU85" i="8"/>
  <c r="AW60" i="7"/>
  <c r="AU105" i="8"/>
  <c r="AU86" i="8"/>
  <c r="AW93" i="7"/>
  <c r="AV69" i="7"/>
  <c r="AU69" i="8"/>
  <c r="AV84" i="7"/>
  <c r="AU84" i="8"/>
  <c r="AW26" i="7"/>
  <c r="AW27" i="7"/>
  <c r="AW56" i="7"/>
  <c r="AW90" i="7"/>
  <c r="AU35" i="8"/>
  <c r="AU18" i="8"/>
  <c r="AU67" i="8"/>
  <c r="AV47" i="8" l="1"/>
  <c r="AV38" i="8"/>
  <c r="AV9" i="8"/>
  <c r="AX60" i="7"/>
  <c r="AV99" i="8"/>
  <c r="AV102" i="8"/>
  <c r="AX6" i="7"/>
  <c r="AW16" i="7"/>
  <c r="AV16" i="8"/>
  <c r="AV66" i="8"/>
  <c r="AV42" i="8"/>
  <c r="AV43" i="8"/>
  <c r="AV107" i="8"/>
  <c r="AX79" i="7"/>
  <c r="AV20" i="8"/>
  <c r="AV50" i="8"/>
  <c r="AV61" i="8"/>
  <c r="AV90" i="8"/>
  <c r="AV27" i="8"/>
  <c r="AV76" i="8"/>
  <c r="AW54" i="7"/>
  <c r="AV54" i="8"/>
  <c r="AW11" i="7"/>
  <c r="AV11" i="8"/>
  <c r="AZ102" i="7"/>
  <c r="AW8" i="7"/>
  <c r="AV8" i="8"/>
  <c r="AX47" i="7"/>
  <c r="AV35" i="8"/>
  <c r="AW108" i="7"/>
  <c r="AV108" i="8"/>
  <c r="AW32" i="7"/>
  <c r="AV32" i="8"/>
  <c r="AX66" i="7"/>
  <c r="AV49" i="8"/>
  <c r="AX59" i="7"/>
  <c r="AX45" i="7"/>
  <c r="AX107" i="7"/>
  <c r="AX58" i="7"/>
  <c r="AX21" i="7"/>
  <c r="AV103" i="8"/>
  <c r="AV30" i="8"/>
  <c r="AX50" i="7"/>
  <c r="AX61" i="7"/>
  <c r="AX101" i="7"/>
  <c r="AV73" i="8"/>
  <c r="AV78" i="8"/>
  <c r="AV29" i="8"/>
  <c r="AV53" i="8"/>
  <c r="AV92" i="8"/>
  <c r="AV56" i="8"/>
  <c r="AV26" i="8"/>
  <c r="AV98" i="8"/>
  <c r="AV60" i="8"/>
  <c r="AW85" i="7"/>
  <c r="AV85" i="8"/>
  <c r="AX89" i="7"/>
  <c r="AX65" i="7"/>
  <c r="AX94" i="7"/>
  <c r="AY48" i="7"/>
  <c r="AV6" i="8"/>
  <c r="AX78" i="7"/>
  <c r="AY67" i="7"/>
  <c r="AX29" i="7"/>
  <c r="AX53" i="7"/>
  <c r="AW70" i="7"/>
  <c r="AV70" i="8"/>
  <c r="AW13" i="7"/>
  <c r="AV13" i="8"/>
  <c r="BA73" i="7"/>
  <c r="AX109" i="7"/>
  <c r="AY87" i="7"/>
  <c r="AX77" i="7"/>
  <c r="AV10" i="8"/>
  <c r="AV25" i="8"/>
  <c r="AY71" i="7"/>
  <c r="AW51" i="7"/>
  <c r="AV51" i="8"/>
  <c r="AV55" i="8"/>
  <c r="AV14" i="8"/>
  <c r="AV63" i="8"/>
  <c r="AV48" i="8"/>
  <c r="AW91" i="7"/>
  <c r="AV91" i="8"/>
  <c r="AX37" i="7"/>
  <c r="AY52" i="7"/>
  <c r="AV80" i="8"/>
  <c r="AV79" i="8"/>
  <c r="AV41" i="8"/>
  <c r="AW44" i="7"/>
  <c r="AV44" i="8"/>
  <c r="AX106" i="7"/>
  <c r="AY46" i="7"/>
  <c r="AV83" i="8"/>
  <c r="AX18" i="7"/>
  <c r="AV105" i="8"/>
  <c r="AX33" i="7"/>
  <c r="AW62" i="7"/>
  <c r="AV62" i="8"/>
  <c r="AW39" i="7"/>
  <c r="AV39" i="8"/>
  <c r="AW95" i="7"/>
  <c r="AV95" i="8"/>
  <c r="AX56" i="7"/>
  <c r="AX26" i="7"/>
  <c r="AW69" i="7"/>
  <c r="AV69" i="8"/>
  <c r="AY22" i="7"/>
  <c r="AV74" i="8"/>
  <c r="AY92" i="7"/>
  <c r="AX25" i="7"/>
  <c r="AX14" i="7"/>
  <c r="AX63" i="7"/>
  <c r="AW57" i="7"/>
  <c r="AV57" i="8"/>
  <c r="AW64" i="7"/>
  <c r="AV64" i="8"/>
  <c r="AV59" i="8"/>
  <c r="AV45" i="8"/>
  <c r="AV58" i="8"/>
  <c r="AV21" i="8"/>
  <c r="AX41" i="7"/>
  <c r="AY19" i="7"/>
  <c r="AX83" i="7"/>
  <c r="AV23" i="8"/>
  <c r="AY98" i="7"/>
  <c r="AX105" i="7"/>
  <c r="AX9" i="7"/>
  <c r="AY76" i="7"/>
  <c r="AV101" i="8"/>
  <c r="AV93" i="8"/>
  <c r="AV87" i="8"/>
  <c r="AV96" i="8"/>
  <c r="AW104" i="7"/>
  <c r="AV104" i="8"/>
  <c r="AW75" i="7"/>
  <c r="AV75" i="8"/>
  <c r="AX99" i="7"/>
  <c r="AX74" i="7"/>
  <c r="AW40" i="7"/>
  <c r="AV40" i="8"/>
  <c r="AV34" i="8"/>
  <c r="AV17" i="8"/>
  <c r="AV86" i="8"/>
  <c r="AX42" i="7"/>
  <c r="AX43" i="7"/>
  <c r="AV15" i="8"/>
  <c r="AV97" i="8"/>
  <c r="AX20" i="7"/>
  <c r="AV81" i="8"/>
  <c r="AV31" i="8"/>
  <c r="AV82" i="8"/>
  <c r="AX23" i="7"/>
  <c r="AW24" i="7"/>
  <c r="AV24" i="8"/>
  <c r="AW72" i="7"/>
  <c r="AV72" i="8"/>
  <c r="AX90" i="7"/>
  <c r="AX27" i="7"/>
  <c r="AW84" i="7"/>
  <c r="AV84" i="8"/>
  <c r="AX93" i="7"/>
  <c r="AV89" i="8"/>
  <c r="AV65" i="8"/>
  <c r="AV94" i="8"/>
  <c r="AY80" i="7"/>
  <c r="AX34" i="7"/>
  <c r="AV109" i="8"/>
  <c r="AX17" i="7"/>
  <c r="AX35" i="7"/>
  <c r="AX86" i="7"/>
  <c r="AV77" i="8"/>
  <c r="AX10" i="7"/>
  <c r="AW28" i="7"/>
  <c r="AV28" i="8"/>
  <c r="AW7" i="7"/>
  <c r="AV7" i="8"/>
  <c r="AV52" i="8"/>
  <c r="AV67" i="8"/>
  <c r="AV71" i="8"/>
  <c r="AV36" i="8"/>
  <c r="AV46" i="8"/>
  <c r="AX55" i="7"/>
  <c r="AW68" i="7"/>
  <c r="AV68" i="8"/>
  <c r="AX15" i="7"/>
  <c r="AY36" i="7"/>
  <c r="AW88" i="7"/>
  <c r="AV88" i="8"/>
  <c r="AX49" i="7"/>
  <c r="AV37" i="8"/>
  <c r="AV22" i="8"/>
  <c r="AX103" i="7"/>
  <c r="AX97" i="7"/>
  <c r="AX30" i="7"/>
  <c r="AV106" i="8"/>
  <c r="AX81" i="7"/>
  <c r="AX31" i="7"/>
  <c r="AX82" i="7"/>
  <c r="AV18" i="8"/>
  <c r="AW12" i="7"/>
  <c r="AV12" i="8"/>
  <c r="AY38" i="7"/>
  <c r="AY96" i="7"/>
  <c r="AW100" i="7"/>
  <c r="AV100" i="8"/>
  <c r="AV33" i="8"/>
  <c r="AV19" i="8"/>
  <c r="AW82" i="8" l="1"/>
  <c r="AW60" i="8"/>
  <c r="AW103" i="8"/>
  <c r="AW30" i="8"/>
  <c r="AY10" i="7"/>
  <c r="AY86" i="7"/>
  <c r="AY17" i="7"/>
  <c r="AW67" i="8"/>
  <c r="AY74" i="7"/>
  <c r="AX75" i="7"/>
  <c r="AW75" i="8"/>
  <c r="AW105" i="8"/>
  <c r="AW56" i="8"/>
  <c r="AW33" i="8"/>
  <c r="AY109" i="7"/>
  <c r="AX13" i="7"/>
  <c r="AW13" i="8"/>
  <c r="AY53" i="7"/>
  <c r="AZ67" i="7"/>
  <c r="AY61" i="7"/>
  <c r="AY82" i="7"/>
  <c r="AY30" i="7"/>
  <c r="AW71" i="8"/>
  <c r="AW90" i="8"/>
  <c r="AY23" i="7"/>
  <c r="AW20" i="8"/>
  <c r="AZ76" i="7"/>
  <c r="AX69" i="7"/>
  <c r="AW69" i="8"/>
  <c r="AX39" i="7"/>
  <c r="AW39" i="8"/>
  <c r="AW18" i="8"/>
  <c r="AZ46" i="7"/>
  <c r="AX44" i="7"/>
  <c r="AW44" i="8"/>
  <c r="AX51" i="7"/>
  <c r="AW51" i="8"/>
  <c r="AW22" i="8"/>
  <c r="AY45" i="7"/>
  <c r="AY47" i="7"/>
  <c r="BA102" i="7"/>
  <c r="AX54" i="7"/>
  <c r="AW54" i="8"/>
  <c r="AX16" i="7"/>
  <c r="AW16" i="8"/>
  <c r="AW73" i="8"/>
  <c r="AZ96" i="7"/>
  <c r="AX12" i="7"/>
  <c r="AW12" i="8"/>
  <c r="AW31" i="8"/>
  <c r="AW46" i="8"/>
  <c r="AW97" i="8"/>
  <c r="AY49" i="7"/>
  <c r="AZ36" i="7"/>
  <c r="AX68" i="7"/>
  <c r="AW68" i="8"/>
  <c r="AX28" i="7"/>
  <c r="AW28" i="8"/>
  <c r="AW87" i="8"/>
  <c r="AY35" i="7"/>
  <c r="AW34" i="8"/>
  <c r="AZ80" i="7"/>
  <c r="AX84" i="7"/>
  <c r="AW84" i="8"/>
  <c r="AY90" i="7"/>
  <c r="AX24" i="7"/>
  <c r="AW24" i="8"/>
  <c r="AY20" i="7"/>
  <c r="AW43" i="8"/>
  <c r="AX40" i="7"/>
  <c r="AW40" i="8"/>
  <c r="AY99" i="7"/>
  <c r="AX104" i="7"/>
  <c r="AW104" i="8"/>
  <c r="AW9" i="8"/>
  <c r="AY83" i="7"/>
  <c r="AZ19" i="7"/>
  <c r="AX64" i="7"/>
  <c r="AW64" i="8"/>
  <c r="AY63" i="7"/>
  <c r="AY25" i="7"/>
  <c r="AW26" i="8"/>
  <c r="AW76" i="8"/>
  <c r="AY18" i="7"/>
  <c r="AW106" i="8"/>
  <c r="AW19" i="8"/>
  <c r="AW77" i="8"/>
  <c r="AW92" i="8"/>
  <c r="BB73" i="7"/>
  <c r="AX70" i="7"/>
  <c r="AW70" i="8"/>
  <c r="AY29" i="7"/>
  <c r="AY78" i="7"/>
  <c r="AW65" i="8"/>
  <c r="AY101" i="7"/>
  <c r="AW50" i="8"/>
  <c r="AW21" i="8"/>
  <c r="AW107" i="8"/>
  <c r="AW59" i="8"/>
  <c r="AY66" i="7"/>
  <c r="AX108" i="7"/>
  <c r="AW108" i="8"/>
  <c r="AW79" i="8"/>
  <c r="AW6" i="8"/>
  <c r="AX100" i="7"/>
  <c r="AW100" i="8"/>
  <c r="AZ38" i="7"/>
  <c r="AW81" i="8"/>
  <c r="AX88" i="7"/>
  <c r="AW88" i="8"/>
  <c r="AY15" i="7"/>
  <c r="AY55" i="7"/>
  <c r="AX7" i="7"/>
  <c r="AW7" i="8"/>
  <c r="AY93" i="7"/>
  <c r="AY27" i="7"/>
  <c r="AX72" i="7"/>
  <c r="AW72" i="8"/>
  <c r="AW23" i="8"/>
  <c r="AW36" i="8"/>
  <c r="AW42" i="8"/>
  <c r="AY41" i="7"/>
  <c r="AX57" i="7"/>
  <c r="AW57" i="8"/>
  <c r="AY14" i="7"/>
  <c r="AZ92" i="7"/>
  <c r="AW98" i="8"/>
  <c r="AW37" i="8"/>
  <c r="AW94" i="8"/>
  <c r="AW89" i="8"/>
  <c r="AW58" i="8"/>
  <c r="AW45" i="8"/>
  <c r="AX32" i="7"/>
  <c r="AW32" i="8"/>
  <c r="AW47" i="8"/>
  <c r="AY81" i="7"/>
  <c r="AY103" i="7"/>
  <c r="AW49" i="8"/>
  <c r="AW35" i="8"/>
  <c r="AY42" i="7"/>
  <c r="AW99" i="8"/>
  <c r="AY105" i="7"/>
  <c r="AW83" i="8"/>
  <c r="AW63" i="8"/>
  <c r="AW25" i="8"/>
  <c r="AY56" i="7"/>
  <c r="AY33" i="7"/>
  <c r="AY37" i="7"/>
  <c r="AZ87" i="7"/>
  <c r="AW29" i="8"/>
  <c r="AW78" i="8"/>
  <c r="AY94" i="7"/>
  <c r="AY89" i="7"/>
  <c r="AW101" i="8"/>
  <c r="AW96" i="8"/>
  <c r="AY58" i="7"/>
  <c r="AW66" i="8"/>
  <c r="AY31" i="7"/>
  <c r="AY97" i="7"/>
  <c r="AW52" i="8"/>
  <c r="AW15" i="8"/>
  <c r="AW55" i="8"/>
  <c r="AW10" i="8"/>
  <c r="AW86" i="8"/>
  <c r="AW17" i="8"/>
  <c r="AY34" i="7"/>
  <c r="AW48" i="8"/>
  <c r="AW93" i="8"/>
  <c r="AW27" i="8"/>
  <c r="AW38" i="8"/>
  <c r="AY43" i="7"/>
  <c r="AW74" i="8"/>
  <c r="AY9" i="7"/>
  <c r="AZ98" i="7"/>
  <c r="AW41" i="8"/>
  <c r="AW14" i="8"/>
  <c r="AZ22" i="7"/>
  <c r="AY26" i="7"/>
  <c r="AX95" i="7"/>
  <c r="AW95" i="8"/>
  <c r="AX62" i="7"/>
  <c r="AW62" i="8"/>
  <c r="AY106" i="7"/>
  <c r="AZ52" i="7"/>
  <c r="AX91" i="7"/>
  <c r="AW91" i="8"/>
  <c r="AZ71" i="7"/>
  <c r="AY77" i="7"/>
  <c r="AW109" i="8"/>
  <c r="AW53" i="8"/>
  <c r="AZ48" i="7"/>
  <c r="AY65" i="7"/>
  <c r="AX85" i="7"/>
  <c r="AW85" i="8"/>
  <c r="AW61" i="8"/>
  <c r="AY50" i="7"/>
  <c r="AY21" i="7"/>
  <c r="AY107" i="7"/>
  <c r="AY59" i="7"/>
  <c r="AX8" i="7"/>
  <c r="AW8" i="8"/>
  <c r="AX11" i="7"/>
  <c r="AW11" i="8"/>
  <c r="AW80" i="8"/>
  <c r="AY79" i="7"/>
  <c r="AW102" i="8"/>
  <c r="AY6" i="7"/>
  <c r="AY60" i="7"/>
  <c r="AX73" i="8" l="1"/>
  <c r="AX79" i="8"/>
  <c r="AX60" i="8"/>
  <c r="AY11" i="7"/>
  <c r="AX11" i="8"/>
  <c r="AZ59" i="7"/>
  <c r="AZ21" i="7"/>
  <c r="AX106" i="8"/>
  <c r="AX37" i="8"/>
  <c r="AX56" i="8"/>
  <c r="AX42" i="8"/>
  <c r="AX103" i="8"/>
  <c r="AX27" i="8"/>
  <c r="AY100" i="7"/>
  <c r="AX100" i="8"/>
  <c r="AX101" i="8"/>
  <c r="AZ78" i="7"/>
  <c r="AY70" i="7"/>
  <c r="AX70" i="8"/>
  <c r="AZ18" i="7"/>
  <c r="AY64" i="7"/>
  <c r="AX64" i="8"/>
  <c r="AY104" i="7"/>
  <c r="AX104" i="8"/>
  <c r="AX45" i="8"/>
  <c r="AY51" i="7"/>
  <c r="AX51" i="8"/>
  <c r="BA46" i="7"/>
  <c r="AZ82" i="7"/>
  <c r="AY75" i="7"/>
  <c r="AX75" i="8"/>
  <c r="AX10" i="8"/>
  <c r="AZ60" i="7"/>
  <c r="AX6" i="8"/>
  <c r="AZ79" i="7"/>
  <c r="AX107" i="8"/>
  <c r="AY85" i="7"/>
  <c r="AX85" i="8"/>
  <c r="AZ77" i="7"/>
  <c r="AZ106" i="7"/>
  <c r="AX31" i="8"/>
  <c r="AZ58" i="7"/>
  <c r="AZ89" i="7"/>
  <c r="AZ37" i="7"/>
  <c r="AX105" i="8"/>
  <c r="AZ103" i="7"/>
  <c r="AY7" i="7"/>
  <c r="AX7" i="8"/>
  <c r="AX67" i="8"/>
  <c r="AX92" i="8"/>
  <c r="AX38" i="8"/>
  <c r="AX19" i="8"/>
  <c r="AX36" i="8"/>
  <c r="AX87" i="8"/>
  <c r="AX46" i="8"/>
  <c r="AX48" i="8"/>
  <c r="AX71" i="8"/>
  <c r="AX52" i="8"/>
  <c r="AX22" i="8"/>
  <c r="AX98" i="8"/>
  <c r="AX80" i="8"/>
  <c r="AX96" i="8"/>
  <c r="AX76" i="8"/>
  <c r="AX29" i="8"/>
  <c r="AX63" i="8"/>
  <c r="AX99" i="8"/>
  <c r="AY24" i="7"/>
  <c r="AX24" i="8"/>
  <c r="AY84" i="7"/>
  <c r="AX84" i="8"/>
  <c r="AX35" i="8"/>
  <c r="AY28" i="7"/>
  <c r="AX28" i="8"/>
  <c r="BA36" i="7"/>
  <c r="BB102" i="7"/>
  <c r="AY69" i="7"/>
  <c r="AX69" i="8"/>
  <c r="AX23" i="8"/>
  <c r="AX30" i="8"/>
  <c r="AX74" i="8"/>
  <c r="AZ10" i="7"/>
  <c r="AZ6" i="7"/>
  <c r="AY8" i="7"/>
  <c r="AX8" i="8"/>
  <c r="AX102" i="8"/>
  <c r="AX59" i="8"/>
  <c r="AX21" i="8"/>
  <c r="AZ65" i="7"/>
  <c r="BA71" i="7"/>
  <c r="BA52" i="7"/>
  <c r="AY62" i="7"/>
  <c r="AX62" i="8"/>
  <c r="AZ26" i="7"/>
  <c r="AZ9" i="7"/>
  <c r="AX34" i="8"/>
  <c r="AX97" i="8"/>
  <c r="AZ94" i="7"/>
  <c r="BA87" i="7"/>
  <c r="AZ33" i="7"/>
  <c r="AZ81" i="7"/>
  <c r="AX14" i="8"/>
  <c r="AX41" i="8"/>
  <c r="AY72" i="7"/>
  <c r="AX72" i="8"/>
  <c r="AZ93" i="7"/>
  <c r="AZ55" i="7"/>
  <c r="AY88" i="7"/>
  <c r="AX88" i="8"/>
  <c r="AZ66" i="7"/>
  <c r="AX78" i="8"/>
  <c r="AX18" i="8"/>
  <c r="AX25" i="8"/>
  <c r="AX83" i="8"/>
  <c r="AZ20" i="7"/>
  <c r="AZ90" i="7"/>
  <c r="BA80" i="7"/>
  <c r="AY68" i="7"/>
  <c r="AX68" i="8"/>
  <c r="AZ49" i="7"/>
  <c r="AY54" i="7"/>
  <c r="AX54" i="8"/>
  <c r="AZ47" i="7"/>
  <c r="AY39" i="7"/>
  <c r="AX39" i="8"/>
  <c r="BA76" i="7"/>
  <c r="AX82" i="8"/>
  <c r="AZ61" i="7"/>
  <c r="AZ53" i="7"/>
  <c r="AZ109" i="7"/>
  <c r="AZ86" i="7"/>
  <c r="AX77" i="8"/>
  <c r="AZ34" i="7"/>
  <c r="AZ97" i="7"/>
  <c r="AX58" i="8"/>
  <c r="AX89" i="8"/>
  <c r="AZ14" i="7"/>
  <c r="AZ41" i="7"/>
  <c r="AX15" i="8"/>
  <c r="AZ25" i="7"/>
  <c r="AZ83" i="7"/>
  <c r="AY40" i="7"/>
  <c r="AX40" i="8"/>
  <c r="AY12" i="7"/>
  <c r="AX12" i="8"/>
  <c r="AX17" i="8"/>
  <c r="AX50" i="8"/>
  <c r="BA48" i="7"/>
  <c r="AY91" i="7"/>
  <c r="AX91" i="8"/>
  <c r="AY95" i="7"/>
  <c r="AX95" i="8"/>
  <c r="BA22" i="7"/>
  <c r="BA98" i="7"/>
  <c r="AX43" i="8"/>
  <c r="AZ56" i="7"/>
  <c r="AZ42" i="7"/>
  <c r="AZ27" i="7"/>
  <c r="AZ15" i="7"/>
  <c r="AY108" i="7"/>
  <c r="AX108" i="8"/>
  <c r="AZ101" i="7"/>
  <c r="AY16" i="7"/>
  <c r="AX16" i="8"/>
  <c r="AZ45" i="7"/>
  <c r="BA67" i="7"/>
  <c r="AY13" i="7"/>
  <c r="AX13" i="8"/>
  <c r="AZ17" i="7"/>
  <c r="AZ107" i="7"/>
  <c r="AZ50" i="7"/>
  <c r="AX65" i="8"/>
  <c r="AX26" i="8"/>
  <c r="AX9" i="8"/>
  <c r="AZ43" i="7"/>
  <c r="AZ31" i="7"/>
  <c r="AX94" i="8"/>
  <c r="AX33" i="8"/>
  <c r="AZ105" i="7"/>
  <c r="AX81" i="8"/>
  <c r="AY32" i="7"/>
  <c r="AX32" i="8"/>
  <c r="BA92" i="7"/>
  <c r="AY57" i="7"/>
  <c r="AX57" i="8"/>
  <c r="AX93" i="8"/>
  <c r="AX55" i="8"/>
  <c r="BA38" i="7"/>
  <c r="AX66" i="8"/>
  <c r="AZ29" i="7"/>
  <c r="BC73" i="7"/>
  <c r="AZ63" i="7"/>
  <c r="BA19" i="7"/>
  <c r="AZ99" i="7"/>
  <c r="AX20" i="8"/>
  <c r="AX90" i="8"/>
  <c r="AZ35" i="7"/>
  <c r="AX49" i="8"/>
  <c r="BA96" i="7"/>
  <c r="AX47" i="8"/>
  <c r="AY44" i="7"/>
  <c r="AX44" i="8"/>
  <c r="AZ23" i="7"/>
  <c r="AZ30" i="7"/>
  <c r="AX61" i="8"/>
  <c r="AX53" i="8"/>
  <c r="AX109" i="8"/>
  <c r="AZ74" i="7"/>
  <c r="AX86" i="8"/>
  <c r="AY23" i="8" l="1"/>
  <c r="AY59" i="8"/>
  <c r="AY56" i="8"/>
  <c r="BA31" i="7"/>
  <c r="AY50" i="8"/>
  <c r="AZ95" i="7"/>
  <c r="AY95" i="8"/>
  <c r="BB48" i="7"/>
  <c r="AZ12" i="7"/>
  <c r="AY12" i="8"/>
  <c r="BA83" i="7"/>
  <c r="AY41" i="8"/>
  <c r="AY34" i="8"/>
  <c r="BA55" i="7"/>
  <c r="AZ72" i="7"/>
  <c r="AY72" i="8"/>
  <c r="BA81" i="7"/>
  <c r="BB87" i="7"/>
  <c r="AY73" i="8"/>
  <c r="AY10" i="8"/>
  <c r="BA89" i="7"/>
  <c r="AY106" i="8"/>
  <c r="BA82" i="7"/>
  <c r="AZ51" i="7"/>
  <c r="AY51" i="8"/>
  <c r="BA23" i="7"/>
  <c r="BD73" i="7"/>
  <c r="AY87" i="8"/>
  <c r="AY52" i="8"/>
  <c r="BA17" i="7"/>
  <c r="AZ16" i="7"/>
  <c r="AY16" i="8"/>
  <c r="BA27" i="7"/>
  <c r="BA56" i="7"/>
  <c r="AY109" i="8"/>
  <c r="BB76" i="7"/>
  <c r="AY49" i="8"/>
  <c r="AY20" i="8"/>
  <c r="AY93" i="8"/>
  <c r="AY33" i="8"/>
  <c r="AZ8" i="7"/>
  <c r="AY8" i="8"/>
  <c r="AZ24" i="7"/>
  <c r="AY24" i="8"/>
  <c r="AY37" i="8"/>
  <c r="AY30" i="8"/>
  <c r="BB96" i="7"/>
  <c r="AY80" i="8"/>
  <c r="BA99" i="7"/>
  <c r="BA63" i="7"/>
  <c r="BA29" i="7"/>
  <c r="BA105" i="7"/>
  <c r="AY31" i="8"/>
  <c r="BA107" i="7"/>
  <c r="AZ13" i="7"/>
  <c r="AY13" i="8"/>
  <c r="BA45" i="7"/>
  <c r="BA101" i="7"/>
  <c r="BA15" i="7"/>
  <c r="BA42" i="7"/>
  <c r="AY83" i="8"/>
  <c r="BA14" i="7"/>
  <c r="BA97" i="7"/>
  <c r="AY86" i="8"/>
  <c r="AY53" i="8"/>
  <c r="AZ39" i="7"/>
  <c r="AY39" i="8"/>
  <c r="AY90" i="8"/>
  <c r="AY66" i="8"/>
  <c r="AY55" i="8"/>
  <c r="AY81" i="8"/>
  <c r="AY26" i="8"/>
  <c r="AY65" i="8"/>
  <c r="AZ84" i="7"/>
  <c r="AY84" i="8"/>
  <c r="BA103" i="7"/>
  <c r="AY89" i="8"/>
  <c r="BA77" i="7"/>
  <c r="AY79" i="8"/>
  <c r="BA60" i="7"/>
  <c r="AY82" i="8"/>
  <c r="AZ104" i="7"/>
  <c r="AY104" i="8"/>
  <c r="BA18" i="7"/>
  <c r="BA78" i="7"/>
  <c r="AZ44" i="7"/>
  <c r="AY44" i="8"/>
  <c r="AZ57" i="7"/>
  <c r="AY57" i="8"/>
  <c r="AZ32" i="7"/>
  <c r="AY32" i="8"/>
  <c r="AY17" i="8"/>
  <c r="AY27" i="8"/>
  <c r="BB98" i="7"/>
  <c r="BA86" i="7"/>
  <c r="BA53" i="7"/>
  <c r="AY46" i="8"/>
  <c r="AZ54" i="7"/>
  <c r="AY54" i="8"/>
  <c r="AZ68" i="7"/>
  <c r="AY68" i="8"/>
  <c r="BA90" i="7"/>
  <c r="BA66" i="7"/>
  <c r="BA26" i="7"/>
  <c r="BB52" i="7"/>
  <c r="BA65" i="7"/>
  <c r="BC102" i="7"/>
  <c r="AZ28" i="7"/>
  <c r="AY28" i="8"/>
  <c r="BA79" i="7"/>
  <c r="BA59" i="7"/>
  <c r="AY74" i="8"/>
  <c r="AY35" i="8"/>
  <c r="BB19" i="7"/>
  <c r="AY43" i="8"/>
  <c r="BA50" i="7"/>
  <c r="BB67" i="7"/>
  <c r="AZ108" i="7"/>
  <c r="AY108" i="8"/>
  <c r="AY25" i="8"/>
  <c r="BA41" i="7"/>
  <c r="BA34" i="7"/>
  <c r="AY61" i="8"/>
  <c r="AY47" i="8"/>
  <c r="AY94" i="8"/>
  <c r="AY9" i="8"/>
  <c r="AY6" i="8"/>
  <c r="BA10" i="7"/>
  <c r="AZ7" i="7"/>
  <c r="AY7" i="8"/>
  <c r="AY19" i="8"/>
  <c r="AY67" i="8"/>
  <c r="AY98" i="8"/>
  <c r="AY22" i="8"/>
  <c r="AY48" i="8"/>
  <c r="AY96" i="8"/>
  <c r="AY38" i="8"/>
  <c r="AY92" i="8"/>
  <c r="AY36" i="8"/>
  <c r="AY58" i="8"/>
  <c r="BA106" i="7"/>
  <c r="AZ85" i="7"/>
  <c r="AY85" i="8"/>
  <c r="AZ64" i="7"/>
  <c r="AY64" i="8"/>
  <c r="AZ70" i="7"/>
  <c r="AY70" i="8"/>
  <c r="AY21" i="8"/>
  <c r="BA74" i="7"/>
  <c r="BA30" i="7"/>
  <c r="AY76" i="8"/>
  <c r="BA35" i="7"/>
  <c r="AY99" i="8"/>
  <c r="AY63" i="8"/>
  <c r="AY29" i="8"/>
  <c r="BB38" i="7"/>
  <c r="BB92" i="7"/>
  <c r="AY105" i="8"/>
  <c r="BA43" i="7"/>
  <c r="AY71" i="8"/>
  <c r="AY107" i="8"/>
  <c r="AY45" i="8"/>
  <c r="AY101" i="8"/>
  <c r="AY15" i="8"/>
  <c r="AY42" i="8"/>
  <c r="BB22" i="7"/>
  <c r="AZ91" i="7"/>
  <c r="AY91" i="8"/>
  <c r="AZ40" i="7"/>
  <c r="AY40" i="8"/>
  <c r="BA25" i="7"/>
  <c r="AY14" i="8"/>
  <c r="AY97" i="8"/>
  <c r="BA109" i="7"/>
  <c r="BA61" i="7"/>
  <c r="BA47" i="7"/>
  <c r="BA49" i="7"/>
  <c r="BB80" i="7"/>
  <c r="BA20" i="7"/>
  <c r="AZ88" i="7"/>
  <c r="AY88" i="8"/>
  <c r="BA93" i="7"/>
  <c r="BA33" i="7"/>
  <c r="BA94" i="7"/>
  <c r="BA9" i="7"/>
  <c r="AZ62" i="7"/>
  <c r="AY62" i="8"/>
  <c r="BB71" i="7"/>
  <c r="AY102" i="8"/>
  <c r="BA6" i="7"/>
  <c r="AZ69" i="7"/>
  <c r="AY69" i="8"/>
  <c r="BB36" i="7"/>
  <c r="AY103" i="8"/>
  <c r="BA37" i="7"/>
  <c r="BA58" i="7"/>
  <c r="AY77" i="8"/>
  <c r="AY60" i="8"/>
  <c r="AZ75" i="7"/>
  <c r="AY75" i="8"/>
  <c r="BB46" i="7"/>
  <c r="AY18" i="8"/>
  <c r="AY78" i="8"/>
  <c r="AZ100" i="7"/>
  <c r="AY100" i="8"/>
  <c r="BA21" i="7"/>
  <c r="AZ11" i="7"/>
  <c r="AY11" i="8"/>
  <c r="AZ30" i="8" l="1"/>
  <c r="AZ37" i="8"/>
  <c r="AZ106" i="8"/>
  <c r="AZ31" i="8"/>
  <c r="BC36" i="7"/>
  <c r="BB94" i="7"/>
  <c r="BB93" i="7"/>
  <c r="BB49" i="7"/>
  <c r="BB61" i="7"/>
  <c r="BB41" i="7"/>
  <c r="BB79" i="7"/>
  <c r="BC52" i="7"/>
  <c r="BA68" i="7"/>
  <c r="AZ68" i="8"/>
  <c r="BB101" i="7"/>
  <c r="AZ23" i="8"/>
  <c r="AZ82" i="8"/>
  <c r="BB89" i="7"/>
  <c r="BC87" i="7"/>
  <c r="BA72" i="7"/>
  <c r="AZ72" i="8"/>
  <c r="BA12" i="7"/>
  <c r="AZ12" i="8"/>
  <c r="BA11" i="7"/>
  <c r="AZ11" i="8"/>
  <c r="BB37" i="7"/>
  <c r="AZ73" i="8"/>
  <c r="AZ9" i="8"/>
  <c r="AZ33" i="8"/>
  <c r="AZ109" i="8"/>
  <c r="BA64" i="7"/>
  <c r="AZ64" i="8"/>
  <c r="AZ34" i="8"/>
  <c r="AZ65" i="8"/>
  <c r="AZ26" i="8"/>
  <c r="AZ90" i="8"/>
  <c r="BB53" i="7"/>
  <c r="BA32" i="7"/>
  <c r="AZ32" i="8"/>
  <c r="BB18" i="7"/>
  <c r="BB77" i="7"/>
  <c r="BB14" i="7"/>
  <c r="AZ107" i="8"/>
  <c r="BB63" i="7"/>
  <c r="AZ55" i="8"/>
  <c r="AZ83" i="8"/>
  <c r="AZ21" i="8"/>
  <c r="AZ58" i="8"/>
  <c r="BA69" i="7"/>
  <c r="AZ69" i="8"/>
  <c r="AZ6" i="8"/>
  <c r="BC71" i="7"/>
  <c r="BB9" i="7"/>
  <c r="BB33" i="7"/>
  <c r="BA88" i="7"/>
  <c r="AZ88" i="8"/>
  <c r="BC80" i="7"/>
  <c r="BB47" i="7"/>
  <c r="BB109" i="7"/>
  <c r="BC109" i="7" s="1"/>
  <c r="BB25" i="7"/>
  <c r="BA91" i="7"/>
  <c r="AZ91" i="8"/>
  <c r="BC38" i="7"/>
  <c r="AZ35" i="8"/>
  <c r="BB30" i="7"/>
  <c r="AZ10" i="8"/>
  <c r="BB34" i="7"/>
  <c r="AZ50" i="8"/>
  <c r="BC19" i="7"/>
  <c r="BB59" i="7"/>
  <c r="BA28" i="7"/>
  <c r="AZ28" i="8"/>
  <c r="BB65" i="7"/>
  <c r="BB26" i="7"/>
  <c r="BB90" i="7"/>
  <c r="BA54" i="7"/>
  <c r="AZ54" i="8"/>
  <c r="AZ86" i="8"/>
  <c r="AZ78" i="8"/>
  <c r="BB60" i="7"/>
  <c r="BA84" i="7"/>
  <c r="AZ84" i="8"/>
  <c r="AZ97" i="8"/>
  <c r="BB15" i="7"/>
  <c r="BB45" i="7"/>
  <c r="BB107" i="7"/>
  <c r="AZ29" i="8"/>
  <c r="AZ99" i="8"/>
  <c r="BC96" i="7"/>
  <c r="BA24" i="7"/>
  <c r="AZ24" i="8"/>
  <c r="BC76" i="7"/>
  <c r="AZ27" i="8"/>
  <c r="AZ17" i="8"/>
  <c r="BB81" i="7"/>
  <c r="BB55" i="7"/>
  <c r="BB83" i="7"/>
  <c r="BC48" i="7"/>
  <c r="BA62" i="7"/>
  <c r="AZ62" i="8"/>
  <c r="BB20" i="7"/>
  <c r="BA40" i="7"/>
  <c r="AZ40" i="8"/>
  <c r="BC22" i="7"/>
  <c r="BB43" i="7"/>
  <c r="BB74" i="7"/>
  <c r="BD102" i="7"/>
  <c r="BB66" i="7"/>
  <c r="AZ53" i="8"/>
  <c r="AZ18" i="8"/>
  <c r="AZ77" i="8"/>
  <c r="BB103" i="7"/>
  <c r="AZ14" i="8"/>
  <c r="BB42" i="7"/>
  <c r="BA13" i="7"/>
  <c r="AZ13" i="8"/>
  <c r="AZ105" i="8"/>
  <c r="AZ63" i="8"/>
  <c r="BA8" i="7"/>
  <c r="AZ8" i="8"/>
  <c r="AZ56" i="8"/>
  <c r="BA95" i="7"/>
  <c r="AZ95" i="8"/>
  <c r="BA100" i="7"/>
  <c r="AZ100" i="8"/>
  <c r="BC46" i="7"/>
  <c r="AZ47" i="8"/>
  <c r="AZ25" i="8"/>
  <c r="BB106" i="7"/>
  <c r="BA7" i="7"/>
  <c r="AZ7" i="8"/>
  <c r="AZ96" i="8"/>
  <c r="AZ46" i="8"/>
  <c r="AZ52" i="8"/>
  <c r="AZ87" i="8"/>
  <c r="AZ48" i="8"/>
  <c r="AZ98" i="8"/>
  <c r="AZ36" i="8"/>
  <c r="AZ71" i="8"/>
  <c r="AZ80" i="8"/>
  <c r="AZ22" i="8"/>
  <c r="AZ92" i="8"/>
  <c r="AZ38" i="8"/>
  <c r="AZ76" i="8"/>
  <c r="AZ67" i="8"/>
  <c r="AZ19" i="8"/>
  <c r="BC67" i="7"/>
  <c r="AZ59" i="8"/>
  <c r="BC98" i="7"/>
  <c r="BA44" i="7"/>
  <c r="AZ44" i="8"/>
  <c r="AZ60" i="8"/>
  <c r="AZ15" i="8"/>
  <c r="AZ45" i="8"/>
  <c r="BB105" i="7"/>
  <c r="BB56" i="7"/>
  <c r="BA16" i="7"/>
  <c r="AZ16" i="8"/>
  <c r="BB23" i="7"/>
  <c r="BB82" i="7"/>
  <c r="AZ81" i="8"/>
  <c r="BB21" i="7"/>
  <c r="BA75" i="7"/>
  <c r="AZ75" i="8"/>
  <c r="BB58" i="7"/>
  <c r="AZ102" i="8"/>
  <c r="BB6" i="7"/>
  <c r="AZ94" i="8"/>
  <c r="AZ93" i="8"/>
  <c r="AZ20" i="8"/>
  <c r="AZ49" i="8"/>
  <c r="AZ61" i="8"/>
  <c r="AZ43" i="8"/>
  <c r="BC92" i="7"/>
  <c r="BB35" i="7"/>
  <c r="AZ74" i="8"/>
  <c r="BA70" i="7"/>
  <c r="AZ70" i="8"/>
  <c r="BA85" i="7"/>
  <c r="AZ85" i="8"/>
  <c r="BB10" i="7"/>
  <c r="AZ41" i="8"/>
  <c r="BA108" i="7"/>
  <c r="AZ108" i="8"/>
  <c r="BB50" i="7"/>
  <c r="AZ79" i="8"/>
  <c r="AZ66" i="8"/>
  <c r="BB86" i="7"/>
  <c r="BA57" i="7"/>
  <c r="AZ57" i="8"/>
  <c r="BB78" i="7"/>
  <c r="BA104" i="7"/>
  <c r="AZ104" i="8"/>
  <c r="AZ103" i="8"/>
  <c r="BA39" i="7"/>
  <c r="AZ39" i="8"/>
  <c r="BB97" i="7"/>
  <c r="AZ42" i="8"/>
  <c r="AZ101" i="8"/>
  <c r="BB29" i="7"/>
  <c r="BB99" i="7"/>
  <c r="BB27" i="7"/>
  <c r="BB17" i="7"/>
  <c r="BE73" i="7"/>
  <c r="BA51" i="7"/>
  <c r="AZ51" i="8"/>
  <c r="AZ89" i="8"/>
  <c r="BB31" i="7"/>
  <c r="BA87" i="8" l="1"/>
  <c r="BA50" i="8"/>
  <c r="BA35" i="8"/>
  <c r="BA29" i="8"/>
  <c r="BA97" i="8"/>
  <c r="BA27" i="8"/>
  <c r="BA102" i="8"/>
  <c r="BA30" i="8"/>
  <c r="BD109" i="7"/>
  <c r="BB75" i="7"/>
  <c r="BA75" i="8"/>
  <c r="BA82" i="8"/>
  <c r="BA105" i="8"/>
  <c r="BA83" i="8"/>
  <c r="BC65" i="7"/>
  <c r="BC59" i="7"/>
  <c r="BA34" i="8"/>
  <c r="BC30" i="7"/>
  <c r="BA109" i="8"/>
  <c r="BA18" i="8"/>
  <c r="BA53" i="8"/>
  <c r="BA37" i="8"/>
  <c r="BA79" i="8"/>
  <c r="BC50" i="7"/>
  <c r="BA10" i="8"/>
  <c r="BA58" i="8"/>
  <c r="BC82" i="7"/>
  <c r="BB8" i="7"/>
  <c r="BA8" i="8"/>
  <c r="BB13" i="7"/>
  <c r="BA13" i="8"/>
  <c r="BA103" i="8"/>
  <c r="BE102" i="7"/>
  <c r="BB40" i="7"/>
  <c r="BA40" i="8"/>
  <c r="BC83" i="7"/>
  <c r="BD76" i="7"/>
  <c r="BA26" i="8"/>
  <c r="BB91" i="7"/>
  <c r="BA91" i="8"/>
  <c r="BC14" i="7"/>
  <c r="BC18" i="7"/>
  <c r="BC53" i="7"/>
  <c r="BC37" i="7"/>
  <c r="BB12" i="7"/>
  <c r="BA12" i="8"/>
  <c r="BD87" i="7"/>
  <c r="BC93" i="7"/>
  <c r="BA99" i="8"/>
  <c r="BB57" i="7"/>
  <c r="BA57" i="8"/>
  <c r="BC31" i="7"/>
  <c r="BB51" i="7"/>
  <c r="BA51" i="8"/>
  <c r="BC17" i="7"/>
  <c r="BC99" i="7"/>
  <c r="BB39" i="7"/>
  <c r="BA39" i="8"/>
  <c r="BA78" i="8"/>
  <c r="BA86" i="8"/>
  <c r="BB108" i="7"/>
  <c r="BA108" i="8"/>
  <c r="BD92" i="7"/>
  <c r="BC6" i="7"/>
  <c r="BC23" i="7"/>
  <c r="BC56" i="7"/>
  <c r="BD67" i="7"/>
  <c r="BC42" i="7"/>
  <c r="BC66" i="7"/>
  <c r="BC74" i="7"/>
  <c r="BD22" i="7"/>
  <c r="BC20" i="7"/>
  <c r="BD48" i="7"/>
  <c r="BC55" i="7"/>
  <c r="BB24" i="7"/>
  <c r="BA24" i="8"/>
  <c r="BC45" i="7"/>
  <c r="BA90" i="8"/>
  <c r="BA65" i="8"/>
  <c r="BA59" i="8"/>
  <c r="BD38" i="7"/>
  <c r="BC25" i="7"/>
  <c r="BC47" i="7"/>
  <c r="BB88" i="7"/>
  <c r="BA88" i="8"/>
  <c r="BC9" i="7"/>
  <c r="BC77" i="7"/>
  <c r="BB32" i="7"/>
  <c r="BA32" i="8"/>
  <c r="BB64" i="7"/>
  <c r="BA64" i="8"/>
  <c r="BB11" i="7"/>
  <c r="BA11" i="8"/>
  <c r="BB72" i="7"/>
  <c r="BA72" i="8"/>
  <c r="BC89" i="7"/>
  <c r="BC101" i="7"/>
  <c r="BD52" i="7"/>
  <c r="BC41" i="7"/>
  <c r="BC49" i="7"/>
  <c r="BC94" i="7"/>
  <c r="BC78" i="7"/>
  <c r="BC86" i="7"/>
  <c r="BB85" i="7"/>
  <c r="BA85" i="8"/>
  <c r="BD98" i="7"/>
  <c r="BB7" i="7"/>
  <c r="BA7" i="8"/>
  <c r="BA36" i="8"/>
  <c r="BA76" i="8"/>
  <c r="BA96" i="8"/>
  <c r="BA19" i="8"/>
  <c r="BA38" i="8"/>
  <c r="BA98" i="8"/>
  <c r="BA67" i="8"/>
  <c r="BA46" i="8"/>
  <c r="BA48" i="8"/>
  <c r="BA80" i="8"/>
  <c r="BA71" i="8"/>
  <c r="BB100" i="7"/>
  <c r="BA100" i="8"/>
  <c r="BA43" i="8"/>
  <c r="BA81" i="8"/>
  <c r="BA107" i="8"/>
  <c r="BA15" i="8"/>
  <c r="BB84" i="7"/>
  <c r="BA84" i="8"/>
  <c r="BC90" i="7"/>
  <c r="BA33" i="8"/>
  <c r="BB69" i="7"/>
  <c r="BA69" i="8"/>
  <c r="BA14" i="8"/>
  <c r="BA61" i="8"/>
  <c r="BA93" i="8"/>
  <c r="BF73" i="7"/>
  <c r="BC27" i="7"/>
  <c r="BC29" i="7"/>
  <c r="BC97" i="7"/>
  <c r="BC35" i="7"/>
  <c r="BA22" i="8"/>
  <c r="BA73" i="8"/>
  <c r="BA21" i="8"/>
  <c r="BB16" i="7"/>
  <c r="BA16" i="8"/>
  <c r="BC105" i="7"/>
  <c r="BA106" i="8"/>
  <c r="BC43" i="7"/>
  <c r="BB62" i="7"/>
  <c r="BA62" i="8"/>
  <c r="BC81" i="7"/>
  <c r="BD96" i="7"/>
  <c r="BC107" i="7"/>
  <c r="BC15" i="7"/>
  <c r="BA60" i="8"/>
  <c r="BC34" i="7"/>
  <c r="BD80" i="7"/>
  <c r="BC33" i="7"/>
  <c r="BD71" i="7"/>
  <c r="BA63" i="8"/>
  <c r="BB68" i="7"/>
  <c r="BA68" i="8"/>
  <c r="BC79" i="7"/>
  <c r="BC61" i="7"/>
  <c r="BD36" i="7"/>
  <c r="BA31" i="8"/>
  <c r="BA17" i="8"/>
  <c r="BB104" i="7"/>
  <c r="BA104" i="8"/>
  <c r="BA52" i="8"/>
  <c r="BC10" i="7"/>
  <c r="BB70" i="7"/>
  <c r="BA70" i="8"/>
  <c r="BA6" i="8"/>
  <c r="BC58" i="7"/>
  <c r="BC21" i="7"/>
  <c r="BA23" i="8"/>
  <c r="BA56" i="8"/>
  <c r="BB44" i="7"/>
  <c r="BA44" i="8"/>
  <c r="BC106" i="7"/>
  <c r="BD46" i="7"/>
  <c r="BB95" i="7"/>
  <c r="BA95" i="8"/>
  <c r="BA42" i="8"/>
  <c r="BC103" i="7"/>
  <c r="BA66" i="8"/>
  <c r="BA74" i="8"/>
  <c r="BA20" i="8"/>
  <c r="BA55" i="8"/>
  <c r="BA45" i="8"/>
  <c r="BC60" i="7"/>
  <c r="BB54" i="7"/>
  <c r="BA54" i="8"/>
  <c r="BC26" i="7"/>
  <c r="BB28" i="7"/>
  <c r="BA28" i="8"/>
  <c r="BD19" i="7"/>
  <c r="BA25" i="8"/>
  <c r="BA47" i="8"/>
  <c r="BA9" i="8"/>
  <c r="BC63" i="7"/>
  <c r="BA77" i="8"/>
  <c r="BA89" i="8"/>
  <c r="BA101" i="8"/>
  <c r="BA41" i="8"/>
  <c r="BA49" i="8"/>
  <c r="BA94" i="8"/>
  <c r="BA92" i="8"/>
  <c r="BB103" i="8" l="1"/>
  <c r="BB30" i="8"/>
  <c r="BE109" i="7"/>
  <c r="BE19" i="7"/>
  <c r="BD60" i="7"/>
  <c r="BC95" i="7"/>
  <c r="BB95" i="8"/>
  <c r="BD106" i="7"/>
  <c r="BB10" i="8"/>
  <c r="BE36" i="7"/>
  <c r="BD34" i="7"/>
  <c r="BB81" i="8"/>
  <c r="BB27" i="8"/>
  <c r="BC85" i="7"/>
  <c r="BB85" i="8"/>
  <c r="BD49" i="7"/>
  <c r="BD89" i="7"/>
  <c r="BC32" i="7"/>
  <c r="BB32" i="8"/>
  <c r="BD47" i="7"/>
  <c r="BB45" i="8"/>
  <c r="BB20" i="8"/>
  <c r="BB42" i="8"/>
  <c r="BB98" i="8"/>
  <c r="BD23" i="7"/>
  <c r="BB6" i="8"/>
  <c r="BE92" i="7"/>
  <c r="BC51" i="7"/>
  <c r="BB51" i="8"/>
  <c r="BE76" i="7"/>
  <c r="BC40" i="7"/>
  <c r="BB40" i="8"/>
  <c r="BB65" i="8"/>
  <c r="BB21" i="8"/>
  <c r="BB61" i="8"/>
  <c r="BD107" i="7"/>
  <c r="BD43" i="7"/>
  <c r="BD27" i="7"/>
  <c r="BB94" i="8"/>
  <c r="BB101" i="8"/>
  <c r="BB77" i="8"/>
  <c r="BD55" i="7"/>
  <c r="BD74" i="7"/>
  <c r="BD42" i="7"/>
  <c r="BD6" i="7"/>
  <c r="BB17" i="8"/>
  <c r="BB31" i="8"/>
  <c r="BE87" i="7"/>
  <c r="BD18" i="7"/>
  <c r="BB83" i="8"/>
  <c r="BC13" i="7"/>
  <c r="BB13" i="8"/>
  <c r="BD82" i="7"/>
  <c r="BD50" i="7"/>
  <c r="BD65" i="7"/>
  <c r="BB26" i="8"/>
  <c r="BB60" i="8"/>
  <c r="BB48" i="8"/>
  <c r="BB106" i="8"/>
  <c r="BB58" i="8"/>
  <c r="BC70" i="7"/>
  <c r="BB70" i="8"/>
  <c r="BB79" i="8"/>
  <c r="BD33" i="7"/>
  <c r="BB34" i="8"/>
  <c r="BD15" i="7"/>
  <c r="BE96" i="7"/>
  <c r="BC62" i="7"/>
  <c r="BB62" i="8"/>
  <c r="BB105" i="8"/>
  <c r="BD35" i="7"/>
  <c r="BD29" i="7"/>
  <c r="BG73" i="7"/>
  <c r="BD90" i="7"/>
  <c r="BC100" i="7"/>
  <c r="BB100" i="8"/>
  <c r="BB78" i="8"/>
  <c r="BB49" i="8"/>
  <c r="BB89" i="8"/>
  <c r="BB9" i="8"/>
  <c r="BB47" i="8"/>
  <c r="BC24" i="7"/>
  <c r="BB24" i="8"/>
  <c r="BE48" i="7"/>
  <c r="BE22" i="7"/>
  <c r="BD66" i="7"/>
  <c r="BE67" i="7"/>
  <c r="BB23" i="8"/>
  <c r="BB73" i="8"/>
  <c r="BB99" i="8"/>
  <c r="BD93" i="7"/>
  <c r="BC12" i="7"/>
  <c r="BB12" i="8"/>
  <c r="BD53" i="7"/>
  <c r="BD14" i="7"/>
  <c r="BC8" i="7"/>
  <c r="BB8" i="8"/>
  <c r="BD59" i="7"/>
  <c r="BD26" i="7"/>
  <c r="BD58" i="7"/>
  <c r="BC104" i="7"/>
  <c r="BB104" i="8"/>
  <c r="BD79" i="7"/>
  <c r="BB107" i="8"/>
  <c r="BB43" i="8"/>
  <c r="BD105" i="7"/>
  <c r="BB97" i="8"/>
  <c r="BC69" i="7"/>
  <c r="BB69" i="8"/>
  <c r="BB7" i="8"/>
  <c r="BC7" i="7"/>
  <c r="BB67" i="8"/>
  <c r="BB92" i="8"/>
  <c r="BB19" i="8"/>
  <c r="BB46" i="8"/>
  <c r="BB36" i="8"/>
  <c r="BB87" i="8"/>
  <c r="BB71" i="8"/>
  <c r="BB80" i="8"/>
  <c r="BB96" i="8"/>
  <c r="BB76" i="8"/>
  <c r="BD78" i="7"/>
  <c r="BE52" i="7"/>
  <c r="BC11" i="7"/>
  <c r="BB11" i="8"/>
  <c r="BD9" i="7"/>
  <c r="BE38" i="7"/>
  <c r="BB55" i="8"/>
  <c r="BB74" i="8"/>
  <c r="BD99" i="7"/>
  <c r="BC57" i="7"/>
  <c r="BB57" i="8"/>
  <c r="BB37" i="8"/>
  <c r="BB18" i="8"/>
  <c r="BB82" i="8"/>
  <c r="BB50" i="8"/>
  <c r="BD30" i="7"/>
  <c r="BB52" i="8"/>
  <c r="BB63" i="8"/>
  <c r="BB22" i="8"/>
  <c r="BD103" i="7"/>
  <c r="BD10" i="7"/>
  <c r="BE71" i="7"/>
  <c r="BE80" i="7"/>
  <c r="BD81" i="7"/>
  <c r="BD97" i="7"/>
  <c r="BC84" i="7"/>
  <c r="BB84" i="8"/>
  <c r="BB86" i="8"/>
  <c r="BB41" i="8"/>
  <c r="BB25" i="8"/>
  <c r="BD45" i="7"/>
  <c r="BD20" i="7"/>
  <c r="BB56" i="8"/>
  <c r="BD37" i="7"/>
  <c r="BC91" i="7"/>
  <c r="BB91" i="8"/>
  <c r="BD63" i="7"/>
  <c r="BB38" i="8"/>
  <c r="BC28" i="7"/>
  <c r="BB28" i="8"/>
  <c r="BC54" i="7"/>
  <c r="BB54" i="8"/>
  <c r="BE46" i="7"/>
  <c r="BC44" i="7"/>
  <c r="BB44" i="8"/>
  <c r="BD21" i="7"/>
  <c r="BD61" i="7"/>
  <c r="BC68" i="7"/>
  <c r="BB68" i="8"/>
  <c r="BB33" i="8"/>
  <c r="BB109" i="8"/>
  <c r="BB15" i="8"/>
  <c r="BC16" i="7"/>
  <c r="BB16" i="8"/>
  <c r="BB35" i="8"/>
  <c r="BB29" i="8"/>
  <c r="BB90" i="8"/>
  <c r="BE98" i="7"/>
  <c r="BD86" i="7"/>
  <c r="BD94" i="7"/>
  <c r="BD41" i="7"/>
  <c r="BD101" i="7"/>
  <c r="BC72" i="7"/>
  <c r="BB72" i="8"/>
  <c r="BC64" i="7"/>
  <c r="BB64" i="8"/>
  <c r="BD77" i="7"/>
  <c r="BC88" i="7"/>
  <c r="BB88" i="8"/>
  <c r="BD25" i="7"/>
  <c r="BB66" i="8"/>
  <c r="BD56" i="7"/>
  <c r="BB102" i="8"/>
  <c r="BC108" i="7"/>
  <c r="BB108" i="8"/>
  <c r="BC39" i="7"/>
  <c r="BB39" i="8"/>
  <c r="BD17" i="7"/>
  <c r="BD31" i="7"/>
  <c r="BB93" i="8"/>
  <c r="BB53" i="8"/>
  <c r="BB14" i="8"/>
  <c r="BD83" i="7"/>
  <c r="BF102" i="7"/>
  <c r="BB59" i="8"/>
  <c r="BC75" i="7"/>
  <c r="BB75" i="8"/>
  <c r="BC109" i="8" l="1"/>
  <c r="BC101" i="8"/>
  <c r="BC30" i="8"/>
  <c r="BF109" i="7"/>
  <c r="BE31" i="7"/>
  <c r="BC56" i="8"/>
  <c r="BE21" i="7"/>
  <c r="BF46" i="7"/>
  <c r="BD28" i="7"/>
  <c r="BC28" i="8"/>
  <c r="BE45" i="7"/>
  <c r="BC81" i="8"/>
  <c r="BE9" i="7"/>
  <c r="BF52" i="7"/>
  <c r="BC92" i="8"/>
  <c r="BF22" i="7"/>
  <c r="BC50" i="8"/>
  <c r="BE6" i="7"/>
  <c r="BC74" i="8"/>
  <c r="BE27" i="7"/>
  <c r="BE34" i="7"/>
  <c r="BG102" i="7"/>
  <c r="BC48" i="8"/>
  <c r="BD64" i="7"/>
  <c r="BC64" i="8"/>
  <c r="BE94" i="7"/>
  <c r="BF98" i="7"/>
  <c r="BC61" i="8"/>
  <c r="BE81" i="7"/>
  <c r="BF71" i="7"/>
  <c r="BE103" i="7"/>
  <c r="BD7" i="7"/>
  <c r="BC7" i="8"/>
  <c r="BC46" i="8"/>
  <c r="BC87" i="8"/>
  <c r="BC80" i="8"/>
  <c r="BC98" i="8"/>
  <c r="BC71" i="8"/>
  <c r="BE26" i="7"/>
  <c r="BD8" i="7"/>
  <c r="BC8" i="8"/>
  <c r="BC53" i="8"/>
  <c r="BC93" i="8"/>
  <c r="BC66" i="8"/>
  <c r="BC38" i="8"/>
  <c r="BD100" i="7"/>
  <c r="BC100" i="8"/>
  <c r="BE35" i="7"/>
  <c r="BC36" i="8"/>
  <c r="BC19" i="8"/>
  <c r="BE50" i="7"/>
  <c r="BD13" i="7"/>
  <c r="BC13" i="8"/>
  <c r="BC102" i="8"/>
  <c r="BE74" i="7"/>
  <c r="BC49" i="8"/>
  <c r="BE106" i="7"/>
  <c r="BE60" i="7"/>
  <c r="BD75" i="7"/>
  <c r="BC75" i="8"/>
  <c r="BC83" i="8"/>
  <c r="BE17" i="7"/>
  <c r="BD108" i="7"/>
  <c r="BC108" i="8"/>
  <c r="BC67" i="8"/>
  <c r="BC25" i="8"/>
  <c r="BC77" i="8"/>
  <c r="BC41" i="8"/>
  <c r="BC86" i="8"/>
  <c r="BD16" i="7"/>
  <c r="BC16" i="8"/>
  <c r="BE61" i="7"/>
  <c r="BD44" i="7"/>
  <c r="BC44" i="8"/>
  <c r="BD54" i="7"/>
  <c r="BC54" i="8"/>
  <c r="BC63" i="8"/>
  <c r="BC37" i="8"/>
  <c r="BE20" i="7"/>
  <c r="BC97" i="8"/>
  <c r="BE10" i="7"/>
  <c r="BE30" i="7"/>
  <c r="BE99" i="7"/>
  <c r="BF38" i="7"/>
  <c r="BD11" i="7"/>
  <c r="BC11" i="8"/>
  <c r="BE78" i="7"/>
  <c r="BC105" i="8"/>
  <c r="BC79" i="8"/>
  <c r="BC58" i="8"/>
  <c r="BC59" i="8"/>
  <c r="BC76" i="8"/>
  <c r="BE53" i="7"/>
  <c r="BE93" i="7"/>
  <c r="BE66" i="7"/>
  <c r="BF48" i="7"/>
  <c r="BC90" i="8"/>
  <c r="BC29" i="8"/>
  <c r="BF96" i="7"/>
  <c r="BC33" i="8"/>
  <c r="BC65" i="8"/>
  <c r="BC82" i="8"/>
  <c r="BF87" i="7"/>
  <c r="BC73" i="8"/>
  <c r="BC42" i="8"/>
  <c r="BC55" i="8"/>
  <c r="BE43" i="7"/>
  <c r="BE23" i="7"/>
  <c r="BD32" i="7"/>
  <c r="BC32" i="8"/>
  <c r="BE49" i="7"/>
  <c r="BF36" i="7"/>
  <c r="BD39" i="7"/>
  <c r="BC39" i="8"/>
  <c r="BC22" i="8"/>
  <c r="BC94" i="8"/>
  <c r="BD68" i="7"/>
  <c r="BC68" i="8"/>
  <c r="BC103" i="8"/>
  <c r="BD57" i="7"/>
  <c r="BC57" i="8"/>
  <c r="BD69" i="7"/>
  <c r="BC69" i="8"/>
  <c r="BC26" i="8"/>
  <c r="BE14" i="7"/>
  <c r="BD12" i="7"/>
  <c r="BC12" i="8"/>
  <c r="BF67" i="7"/>
  <c r="BD24" i="7"/>
  <c r="BC24" i="8"/>
  <c r="BC35" i="8"/>
  <c r="BD62" i="7"/>
  <c r="BC62" i="8"/>
  <c r="BE15" i="7"/>
  <c r="BE18" i="7"/>
  <c r="BE107" i="7"/>
  <c r="BE47" i="7"/>
  <c r="BE89" i="7"/>
  <c r="BD85" i="7"/>
  <c r="BC85" i="8"/>
  <c r="BC106" i="8"/>
  <c r="BC60" i="8"/>
  <c r="BC17" i="8"/>
  <c r="BE56" i="7"/>
  <c r="BD88" i="7"/>
  <c r="BC88" i="8"/>
  <c r="BE101" i="7"/>
  <c r="BD91" i="7"/>
  <c r="BC91" i="8"/>
  <c r="BC20" i="8"/>
  <c r="BD84" i="7"/>
  <c r="BC84" i="8"/>
  <c r="BC99" i="8"/>
  <c r="BC78" i="8"/>
  <c r="BD104" i="7"/>
  <c r="BC104" i="8"/>
  <c r="BC52" i="8"/>
  <c r="BH73" i="7"/>
  <c r="BC43" i="8"/>
  <c r="BD40" i="7"/>
  <c r="BC40" i="8"/>
  <c r="BD51" i="7"/>
  <c r="BC51" i="8"/>
  <c r="BC23" i="8"/>
  <c r="BE83" i="7"/>
  <c r="BC31" i="8"/>
  <c r="BE25" i="7"/>
  <c r="BE77" i="7"/>
  <c r="BD72" i="7"/>
  <c r="BC72" i="8"/>
  <c r="BE41" i="7"/>
  <c r="BE86" i="7"/>
  <c r="BC96" i="8"/>
  <c r="BC21" i="8"/>
  <c r="BE63" i="7"/>
  <c r="BE37" i="7"/>
  <c r="BC45" i="8"/>
  <c r="BE97" i="7"/>
  <c r="BF80" i="7"/>
  <c r="BC10" i="8"/>
  <c r="BC9" i="8"/>
  <c r="BE105" i="7"/>
  <c r="BE79" i="7"/>
  <c r="BE58" i="7"/>
  <c r="BE59" i="7"/>
  <c r="BC14" i="8"/>
  <c r="BE90" i="7"/>
  <c r="BE29" i="7"/>
  <c r="BC15" i="8"/>
  <c r="BE33" i="7"/>
  <c r="BD70" i="7"/>
  <c r="BC70" i="8"/>
  <c r="BE65" i="7"/>
  <c r="BE82" i="7"/>
  <c r="BC18" i="8"/>
  <c r="BC6" i="8"/>
  <c r="BE42" i="7"/>
  <c r="BE55" i="7"/>
  <c r="BC27" i="8"/>
  <c r="BC107" i="8"/>
  <c r="BF76" i="7"/>
  <c r="BF92" i="7"/>
  <c r="BC47" i="8"/>
  <c r="BC89" i="8"/>
  <c r="BC34" i="8"/>
  <c r="BD95" i="7"/>
  <c r="BC95" i="8"/>
  <c r="BF19" i="7"/>
  <c r="BD109" i="8" l="1"/>
  <c r="BD29" i="8"/>
  <c r="BD26" i="8"/>
  <c r="BD93" i="8"/>
  <c r="BD102" i="8"/>
  <c r="BD18" i="8"/>
  <c r="BG109" i="7"/>
  <c r="BG92" i="7"/>
  <c r="BE84" i="7"/>
  <c r="BD84" i="8"/>
  <c r="BF89" i="7"/>
  <c r="BF107" i="7"/>
  <c r="BF15" i="7"/>
  <c r="BF49" i="7"/>
  <c r="BF43" i="7"/>
  <c r="BF66" i="7"/>
  <c r="BD99" i="8"/>
  <c r="BF17" i="7"/>
  <c r="BD35" i="8"/>
  <c r="BF103" i="7"/>
  <c r="BF81" i="7"/>
  <c r="BD94" i="8"/>
  <c r="BF34" i="7"/>
  <c r="BF21" i="7"/>
  <c r="BG19" i="7"/>
  <c r="BD33" i="8"/>
  <c r="BF29" i="7"/>
  <c r="BD58" i="8"/>
  <c r="BD105" i="8"/>
  <c r="BF77" i="7"/>
  <c r="BD96" i="8"/>
  <c r="BF101" i="7"/>
  <c r="BF56" i="7"/>
  <c r="BD47" i="8"/>
  <c r="BF99" i="7"/>
  <c r="BF20" i="7"/>
  <c r="BE54" i="7"/>
  <c r="BD54" i="8"/>
  <c r="BF61" i="7"/>
  <c r="BF50" i="7"/>
  <c r="BF35" i="7"/>
  <c r="BD73" i="8"/>
  <c r="BG52" i="7"/>
  <c r="BD45" i="8"/>
  <c r="BF65" i="7"/>
  <c r="BF33" i="7"/>
  <c r="BD90" i="8"/>
  <c r="BF58" i="7"/>
  <c r="BF105" i="7"/>
  <c r="BD25" i="8"/>
  <c r="BF83" i="7"/>
  <c r="BE85" i="7"/>
  <c r="BD85" i="8"/>
  <c r="BF47" i="7"/>
  <c r="BF18" i="7"/>
  <c r="BE62" i="7"/>
  <c r="BD62" i="8"/>
  <c r="BD14" i="8"/>
  <c r="BE69" i="7"/>
  <c r="BD69" i="8"/>
  <c r="BG36" i="7"/>
  <c r="BE32" i="7"/>
  <c r="BD32" i="8"/>
  <c r="BD76" i="8"/>
  <c r="BG96" i="7"/>
  <c r="BG48" i="7"/>
  <c r="BF93" i="7"/>
  <c r="BD78" i="8"/>
  <c r="BD30" i="8"/>
  <c r="BD80" i="8"/>
  <c r="BE108" i="7"/>
  <c r="BD108" i="8"/>
  <c r="BD106" i="8"/>
  <c r="BD74" i="8"/>
  <c r="BE7" i="7"/>
  <c r="BD7" i="8"/>
  <c r="BD71" i="8"/>
  <c r="BD98" i="8"/>
  <c r="BG71" i="7"/>
  <c r="BH102" i="7"/>
  <c r="BF27" i="7"/>
  <c r="BD6" i="8"/>
  <c r="BG22" i="7"/>
  <c r="BD9" i="8"/>
  <c r="BF45" i="7"/>
  <c r="BG46" i="7"/>
  <c r="BD31" i="8"/>
  <c r="BF42" i="7"/>
  <c r="BF82" i="7"/>
  <c r="BE70" i="7"/>
  <c r="BD70" i="8"/>
  <c r="BD22" i="8"/>
  <c r="BF59" i="7"/>
  <c r="BF79" i="7"/>
  <c r="BD97" i="8"/>
  <c r="BF37" i="7"/>
  <c r="BD41" i="8"/>
  <c r="BD77" i="8"/>
  <c r="BD101" i="8"/>
  <c r="BD56" i="8"/>
  <c r="BE57" i="7"/>
  <c r="BD57" i="8"/>
  <c r="BD19" i="8"/>
  <c r="BF23" i="7"/>
  <c r="BF53" i="7"/>
  <c r="BD10" i="8"/>
  <c r="BD20" i="8"/>
  <c r="BD61" i="8"/>
  <c r="BD60" i="8"/>
  <c r="BD36" i="8"/>
  <c r="BD50" i="8"/>
  <c r="BE28" i="7"/>
  <c r="BD28" i="8"/>
  <c r="BD55" i="8"/>
  <c r="BD65" i="8"/>
  <c r="BD67" i="8"/>
  <c r="BF97" i="7"/>
  <c r="BD63" i="8"/>
  <c r="BF41" i="7"/>
  <c r="BD83" i="8"/>
  <c r="BE51" i="7"/>
  <c r="BD51" i="8"/>
  <c r="BD48" i="8"/>
  <c r="BD38" i="8"/>
  <c r="BE24" i="7"/>
  <c r="BD24" i="8"/>
  <c r="BE12" i="7"/>
  <c r="BD12" i="8"/>
  <c r="BD92" i="8"/>
  <c r="BG87" i="7"/>
  <c r="BE11" i="7"/>
  <c r="BD11" i="8"/>
  <c r="BF10" i="7"/>
  <c r="BF60" i="7"/>
  <c r="BD87" i="8"/>
  <c r="BE8" i="7"/>
  <c r="BD8" i="8"/>
  <c r="BF94" i="7"/>
  <c r="BD27" i="8"/>
  <c r="BG76" i="7"/>
  <c r="BF55" i="7"/>
  <c r="BF63" i="7"/>
  <c r="BD86" i="8"/>
  <c r="BE95" i="7"/>
  <c r="BD95" i="8"/>
  <c r="BD42" i="8"/>
  <c r="BD82" i="8"/>
  <c r="BF90" i="7"/>
  <c r="BD59" i="8"/>
  <c r="BD79" i="8"/>
  <c r="BD52" i="8"/>
  <c r="BG80" i="7"/>
  <c r="BD37" i="8"/>
  <c r="BD46" i="8"/>
  <c r="BF86" i="7"/>
  <c r="BE72" i="7"/>
  <c r="BD72" i="8"/>
  <c r="BF25" i="7"/>
  <c r="BE40" i="7"/>
  <c r="BD40" i="8"/>
  <c r="BI73" i="7"/>
  <c r="BE104" i="7"/>
  <c r="BD104" i="8"/>
  <c r="BE91" i="7"/>
  <c r="BD91" i="8"/>
  <c r="BE88" i="7"/>
  <c r="BD88" i="8"/>
  <c r="BD89" i="8"/>
  <c r="BD107" i="8"/>
  <c r="BD15" i="8"/>
  <c r="BG67" i="7"/>
  <c r="BF14" i="7"/>
  <c r="BE68" i="7"/>
  <c r="BD68" i="8"/>
  <c r="BE39" i="7"/>
  <c r="BD39" i="8"/>
  <c r="BD49" i="8"/>
  <c r="BD23" i="8"/>
  <c r="BD43" i="8"/>
  <c r="BD66" i="8"/>
  <c r="BD53" i="8"/>
  <c r="BF78" i="7"/>
  <c r="BG38" i="7"/>
  <c r="BF30" i="7"/>
  <c r="BE44" i="7"/>
  <c r="BD44" i="8"/>
  <c r="BE16" i="7"/>
  <c r="BD16" i="8"/>
  <c r="BD17" i="8"/>
  <c r="BE75" i="7"/>
  <c r="BD75" i="8"/>
  <c r="BF106" i="7"/>
  <c r="BF74" i="7"/>
  <c r="BE13" i="7"/>
  <c r="BD13" i="8"/>
  <c r="BE100" i="7"/>
  <c r="BD100" i="8"/>
  <c r="BF26" i="7"/>
  <c r="BD103" i="8"/>
  <c r="BD81" i="8"/>
  <c r="BG98" i="7"/>
  <c r="BE64" i="7"/>
  <c r="BD64" i="8"/>
  <c r="BD34" i="8"/>
  <c r="BF6" i="7"/>
  <c r="BF9" i="7"/>
  <c r="BD21" i="8"/>
  <c r="BF31" i="7"/>
  <c r="BE102" i="8" l="1"/>
  <c r="BE109" i="8"/>
  <c r="BH109" i="7"/>
  <c r="BH98" i="7"/>
  <c r="BG26" i="7"/>
  <c r="BF13" i="7"/>
  <c r="BE13" i="8"/>
  <c r="BG106" i="7"/>
  <c r="BG14" i="7"/>
  <c r="BE25" i="8"/>
  <c r="BE60" i="8"/>
  <c r="BF51" i="7"/>
  <c r="BE51" i="8"/>
  <c r="BE23" i="8"/>
  <c r="BF57" i="7"/>
  <c r="BE57" i="8"/>
  <c r="BG82" i="7"/>
  <c r="BG47" i="7"/>
  <c r="BE58" i="8"/>
  <c r="BG33" i="7"/>
  <c r="BG61" i="7"/>
  <c r="BE56" i="8"/>
  <c r="BG81" i="7"/>
  <c r="BE17" i="8"/>
  <c r="BG66" i="7"/>
  <c r="BG107" i="7"/>
  <c r="BF84" i="7"/>
  <c r="BE84" i="8"/>
  <c r="BE74" i="8"/>
  <c r="BJ73" i="7"/>
  <c r="BG25" i="7"/>
  <c r="BG86" i="7"/>
  <c r="BH80" i="7"/>
  <c r="BE90" i="8"/>
  <c r="BG60" i="7"/>
  <c r="BF11" i="7"/>
  <c r="BE11" i="8"/>
  <c r="BG23" i="7"/>
  <c r="BH46" i="7"/>
  <c r="BG27" i="7"/>
  <c r="BF7" i="7"/>
  <c r="BE7" i="8"/>
  <c r="BE92" i="8"/>
  <c r="BE22" i="8"/>
  <c r="BE71" i="8"/>
  <c r="BE48" i="8"/>
  <c r="BE76" i="8"/>
  <c r="BE52" i="8"/>
  <c r="BE87" i="8"/>
  <c r="BE19" i="8"/>
  <c r="BE98" i="8"/>
  <c r="BE38" i="8"/>
  <c r="BE67" i="8"/>
  <c r="BE80" i="8"/>
  <c r="BE46" i="8"/>
  <c r="BE96" i="8"/>
  <c r="BE36" i="8"/>
  <c r="BF69" i="7"/>
  <c r="BE69" i="8"/>
  <c r="BG56" i="7"/>
  <c r="BE29" i="8"/>
  <c r="BG17" i="7"/>
  <c r="BE31" i="8"/>
  <c r="BG9" i="7"/>
  <c r="BG6" i="7"/>
  <c r="BE26" i="8"/>
  <c r="BE106" i="8"/>
  <c r="BF44" i="7"/>
  <c r="BE44" i="8"/>
  <c r="BH38" i="7"/>
  <c r="BE14" i="8"/>
  <c r="BF88" i="7"/>
  <c r="BE88" i="8"/>
  <c r="BF104" i="7"/>
  <c r="BE104" i="8"/>
  <c r="BF40" i="7"/>
  <c r="BE40" i="8"/>
  <c r="BF72" i="7"/>
  <c r="BE72" i="8"/>
  <c r="BG55" i="7"/>
  <c r="BE94" i="8"/>
  <c r="BG10" i="7"/>
  <c r="BH87" i="7"/>
  <c r="BG41" i="7"/>
  <c r="BF28" i="7"/>
  <c r="BE28" i="8"/>
  <c r="BG53" i="7"/>
  <c r="BG59" i="7"/>
  <c r="BE82" i="8"/>
  <c r="BG45" i="7"/>
  <c r="BI102" i="7"/>
  <c r="BH36" i="7"/>
  <c r="BE47" i="8"/>
  <c r="BE83" i="8"/>
  <c r="BG105" i="7"/>
  <c r="BE33" i="8"/>
  <c r="BE35" i="8"/>
  <c r="BE61" i="8"/>
  <c r="BE20" i="8"/>
  <c r="BG101" i="7"/>
  <c r="BG21" i="7"/>
  <c r="BE81" i="8"/>
  <c r="BE66" i="8"/>
  <c r="BE49" i="8"/>
  <c r="BE107" i="8"/>
  <c r="BG31" i="7"/>
  <c r="BE30" i="8"/>
  <c r="BE78" i="8"/>
  <c r="BF39" i="7"/>
  <c r="BE39" i="8"/>
  <c r="BE86" i="8"/>
  <c r="BE63" i="8"/>
  <c r="BG94" i="7"/>
  <c r="BF24" i="7"/>
  <c r="BE24" i="8"/>
  <c r="BE79" i="8"/>
  <c r="BE27" i="8"/>
  <c r="BH48" i="7"/>
  <c r="BF62" i="7"/>
  <c r="BE62" i="8"/>
  <c r="BG83" i="7"/>
  <c r="BG35" i="7"/>
  <c r="BG20" i="7"/>
  <c r="BE34" i="8"/>
  <c r="BG49" i="7"/>
  <c r="BE73" i="8"/>
  <c r="BF16" i="7"/>
  <c r="BE16" i="8"/>
  <c r="BG30" i="7"/>
  <c r="BG78" i="7"/>
  <c r="BF91" i="7"/>
  <c r="BE91" i="8"/>
  <c r="BG63" i="7"/>
  <c r="BH76" i="7"/>
  <c r="BE97" i="8"/>
  <c r="BE37" i="8"/>
  <c r="BG79" i="7"/>
  <c r="BE42" i="8"/>
  <c r="BH71" i="7"/>
  <c r="BF108" i="7"/>
  <c r="BE108" i="8"/>
  <c r="BE93" i="8"/>
  <c r="BF32" i="7"/>
  <c r="BE32" i="8"/>
  <c r="BE18" i="8"/>
  <c r="BG58" i="7"/>
  <c r="BE65" i="8"/>
  <c r="BH52" i="7"/>
  <c r="BE50" i="8"/>
  <c r="BE99" i="8"/>
  <c r="BE77" i="8"/>
  <c r="BH19" i="7"/>
  <c r="BG34" i="7"/>
  <c r="BE103" i="8"/>
  <c r="BE43" i="8"/>
  <c r="BE15" i="8"/>
  <c r="BE89" i="8"/>
  <c r="BE9" i="8"/>
  <c r="BE6" i="8"/>
  <c r="BF64" i="7"/>
  <c r="BE64" i="8"/>
  <c r="BF100" i="7"/>
  <c r="BE100" i="8"/>
  <c r="BG74" i="7"/>
  <c r="BF75" i="7"/>
  <c r="BE75" i="8"/>
  <c r="BF68" i="7"/>
  <c r="BE68" i="8"/>
  <c r="BH67" i="7"/>
  <c r="BG90" i="7"/>
  <c r="BF95" i="7"/>
  <c r="BE95" i="8"/>
  <c r="BE55" i="8"/>
  <c r="BF8" i="7"/>
  <c r="BE8" i="8"/>
  <c r="BE10" i="8"/>
  <c r="BF12" i="7"/>
  <c r="BE12" i="8"/>
  <c r="BE41" i="8"/>
  <c r="BG97" i="7"/>
  <c r="BE53" i="8"/>
  <c r="BG37" i="7"/>
  <c r="BE59" i="8"/>
  <c r="BF70" i="7"/>
  <c r="BE70" i="8"/>
  <c r="BG42" i="7"/>
  <c r="BE45" i="8"/>
  <c r="BH22" i="7"/>
  <c r="BG93" i="7"/>
  <c r="BH96" i="7"/>
  <c r="BG18" i="7"/>
  <c r="BF85" i="7"/>
  <c r="BE85" i="8"/>
  <c r="BE105" i="8"/>
  <c r="BG65" i="7"/>
  <c r="BG50" i="7"/>
  <c r="BF54" i="7"/>
  <c r="BE54" i="8"/>
  <c r="BG99" i="7"/>
  <c r="BE101" i="8"/>
  <c r="BG77" i="7"/>
  <c r="BG29" i="7"/>
  <c r="BE21" i="8"/>
  <c r="BG103" i="7"/>
  <c r="BG43" i="7"/>
  <c r="BG15" i="7"/>
  <c r="BG89" i="7"/>
  <c r="BH92" i="7"/>
  <c r="BF109" i="8" l="1"/>
  <c r="BF43" i="8"/>
  <c r="BF65" i="8"/>
  <c r="BF89" i="8"/>
  <c r="BF10" i="8"/>
  <c r="BF61" i="8"/>
  <c r="BF20" i="8"/>
  <c r="BF14" i="8"/>
  <c r="BI109" i="7"/>
  <c r="BG85" i="7"/>
  <c r="BF85" i="8"/>
  <c r="BI22" i="7"/>
  <c r="BH42" i="7"/>
  <c r="BH97" i="7"/>
  <c r="BF87" i="8"/>
  <c r="BH90" i="7"/>
  <c r="BF92" i="8"/>
  <c r="BI19" i="7"/>
  <c r="BH58" i="7"/>
  <c r="BH49" i="7"/>
  <c r="BF31" i="8"/>
  <c r="BF101" i="8"/>
  <c r="BF53" i="8"/>
  <c r="BH55" i="7"/>
  <c r="BG40" i="7"/>
  <c r="BF40" i="8"/>
  <c r="BG88" i="7"/>
  <c r="BF88" i="8"/>
  <c r="BF98" i="8"/>
  <c r="BH6" i="7"/>
  <c r="BH56" i="7"/>
  <c r="BF23" i="8"/>
  <c r="BH81" i="7"/>
  <c r="BF33" i="8"/>
  <c r="BH47" i="7"/>
  <c r="BG57" i="7"/>
  <c r="BF57" i="8"/>
  <c r="BF26" i="8"/>
  <c r="BH65" i="7"/>
  <c r="BI96" i="7"/>
  <c r="BH37" i="7"/>
  <c r="BF34" i="8"/>
  <c r="BI52" i="7"/>
  <c r="BH63" i="7"/>
  <c r="BH78" i="7"/>
  <c r="BG16" i="7"/>
  <c r="BF16" i="8"/>
  <c r="BH94" i="7"/>
  <c r="BG39" i="7"/>
  <c r="BF39" i="8"/>
  <c r="BH31" i="7"/>
  <c r="BH53" i="7"/>
  <c r="BH41" i="7"/>
  <c r="BH10" i="7"/>
  <c r="BG44" i="7"/>
  <c r="BF44" i="8"/>
  <c r="BF102" i="8"/>
  <c r="BF9" i="8"/>
  <c r="BH17" i="7"/>
  <c r="BH27" i="7"/>
  <c r="BH23" i="7"/>
  <c r="BF86" i="8"/>
  <c r="BG84" i="7"/>
  <c r="BF84" i="8"/>
  <c r="BH66" i="7"/>
  <c r="BH33" i="7"/>
  <c r="BH106" i="7"/>
  <c r="BH15" i="7"/>
  <c r="BH29" i="7"/>
  <c r="BF99" i="8"/>
  <c r="BF50" i="8"/>
  <c r="BH18" i="7"/>
  <c r="BF93" i="8"/>
  <c r="BI67" i="7"/>
  <c r="BH34" i="7"/>
  <c r="BG108" i="7"/>
  <c r="BF108" i="8"/>
  <c r="BF79" i="8"/>
  <c r="BF30" i="8"/>
  <c r="BF83" i="8"/>
  <c r="BF21" i="8"/>
  <c r="BF105" i="8"/>
  <c r="BJ102" i="7"/>
  <c r="BF59" i="8"/>
  <c r="BG72" i="7"/>
  <c r="BF72" i="8"/>
  <c r="BG104" i="7"/>
  <c r="BF104" i="8"/>
  <c r="BF73" i="8"/>
  <c r="BH9" i="7"/>
  <c r="BG69" i="7"/>
  <c r="BF69" i="8"/>
  <c r="BH86" i="7"/>
  <c r="BK73" i="7"/>
  <c r="BF107" i="8"/>
  <c r="BH82" i="7"/>
  <c r="BH77" i="7"/>
  <c r="BF37" i="8"/>
  <c r="BG68" i="7"/>
  <c r="BF68" i="8"/>
  <c r="BF74" i="8"/>
  <c r="BI71" i="7"/>
  <c r="BF63" i="8"/>
  <c r="BF78" i="8"/>
  <c r="BF35" i="8"/>
  <c r="BF94" i="8"/>
  <c r="BF48" i="8"/>
  <c r="BH45" i="7"/>
  <c r="BF41" i="8"/>
  <c r="BF17" i="8"/>
  <c r="BF27" i="8"/>
  <c r="BF60" i="8"/>
  <c r="BI80" i="7"/>
  <c r="BH25" i="7"/>
  <c r="BF66" i="8"/>
  <c r="BF106" i="8"/>
  <c r="BH89" i="7"/>
  <c r="BH43" i="7"/>
  <c r="BF29" i="8"/>
  <c r="BG54" i="7"/>
  <c r="BF54" i="8"/>
  <c r="BF18" i="8"/>
  <c r="BF38" i="8"/>
  <c r="BH74" i="7"/>
  <c r="BG64" i="7"/>
  <c r="BF64" i="8"/>
  <c r="BH35" i="7"/>
  <c r="BG62" i="7"/>
  <c r="BF62" i="8"/>
  <c r="BH101" i="7"/>
  <c r="BH60" i="7"/>
  <c r="BF82" i="8"/>
  <c r="BH26" i="7"/>
  <c r="BF103" i="8"/>
  <c r="BG70" i="7"/>
  <c r="BF70" i="8"/>
  <c r="BG95" i="7"/>
  <c r="BF95" i="8"/>
  <c r="BI92" i="7"/>
  <c r="BF15" i="8"/>
  <c r="BH103" i="7"/>
  <c r="BF77" i="8"/>
  <c r="BH99" i="7"/>
  <c r="BH50" i="7"/>
  <c r="BF36" i="8"/>
  <c r="BH93" i="7"/>
  <c r="BF42" i="8"/>
  <c r="BF97" i="8"/>
  <c r="BG12" i="7"/>
  <c r="BF12" i="8"/>
  <c r="BG8" i="7"/>
  <c r="BF8" i="8"/>
  <c r="BF90" i="8"/>
  <c r="BG75" i="7"/>
  <c r="BF75" i="8"/>
  <c r="BG100" i="7"/>
  <c r="BF100" i="8"/>
  <c r="BF58" i="8"/>
  <c r="BG32" i="7"/>
  <c r="BF32" i="8"/>
  <c r="BH79" i="7"/>
  <c r="BI76" i="7"/>
  <c r="BG91" i="7"/>
  <c r="BF91" i="8"/>
  <c r="BH30" i="7"/>
  <c r="BF49" i="8"/>
  <c r="BH20" i="7"/>
  <c r="BH83" i="7"/>
  <c r="BI48" i="7"/>
  <c r="BG24" i="7"/>
  <c r="BF24" i="8"/>
  <c r="BH21" i="7"/>
  <c r="BH105" i="7"/>
  <c r="BI36" i="7"/>
  <c r="BF45" i="8"/>
  <c r="BH59" i="7"/>
  <c r="BG28" i="7"/>
  <c r="BF28" i="8"/>
  <c r="BI87" i="7"/>
  <c r="BF55" i="8"/>
  <c r="BI38" i="7"/>
  <c r="BF6" i="8"/>
  <c r="BF56" i="8"/>
  <c r="BG7" i="7"/>
  <c r="BF7" i="8"/>
  <c r="BF22" i="8"/>
  <c r="BF67" i="8"/>
  <c r="BF52" i="8"/>
  <c r="BF71" i="8"/>
  <c r="BF96" i="8"/>
  <c r="BF19" i="8"/>
  <c r="BF46" i="8"/>
  <c r="BF76" i="8"/>
  <c r="BF80" i="8"/>
  <c r="BI46" i="7"/>
  <c r="BG11" i="7"/>
  <c r="BF11" i="8"/>
  <c r="BF25" i="8"/>
  <c r="BH107" i="7"/>
  <c r="BF81" i="8"/>
  <c r="BH61" i="7"/>
  <c r="BF47" i="8"/>
  <c r="BG51" i="7"/>
  <c r="BF51" i="8"/>
  <c r="BH14" i="7"/>
  <c r="BG13" i="7"/>
  <c r="BF13" i="8"/>
  <c r="BI98" i="7"/>
  <c r="BG109" i="8" l="1"/>
  <c r="BG14" i="8"/>
  <c r="BG79" i="8"/>
  <c r="BG59" i="8"/>
  <c r="BG21" i="8"/>
  <c r="BG107" i="8"/>
  <c r="BG83" i="8"/>
  <c r="BG97" i="8"/>
  <c r="BJ109" i="7"/>
  <c r="BJ36" i="7"/>
  <c r="BJ48" i="7"/>
  <c r="BH32" i="7"/>
  <c r="BG32" i="8"/>
  <c r="BH100" i="7"/>
  <c r="BG100" i="8"/>
  <c r="BH95" i="7"/>
  <c r="BG95" i="8"/>
  <c r="BI60" i="7"/>
  <c r="BH64" i="7"/>
  <c r="BG64" i="8"/>
  <c r="BI89" i="7"/>
  <c r="BI25" i="7"/>
  <c r="BI45" i="7"/>
  <c r="BG86" i="8"/>
  <c r="BG38" i="8"/>
  <c r="BH72" i="7"/>
  <c r="BG72" i="8"/>
  <c r="BK102" i="7"/>
  <c r="BG48" i="8"/>
  <c r="BG18" i="8"/>
  <c r="BG29" i="8"/>
  <c r="BI33" i="7"/>
  <c r="BH84" i="7"/>
  <c r="BG84" i="8"/>
  <c r="BG27" i="8"/>
  <c r="BG10" i="8"/>
  <c r="BG53" i="8"/>
  <c r="BG63" i="8"/>
  <c r="BI47" i="7"/>
  <c r="BG55" i="8"/>
  <c r="BI58" i="7"/>
  <c r="BI97" i="7"/>
  <c r="BJ98" i="7"/>
  <c r="BJ87" i="7"/>
  <c r="BG50" i="8"/>
  <c r="BG35" i="8"/>
  <c r="BG43" i="8"/>
  <c r="BI86" i="7"/>
  <c r="BG9" i="8"/>
  <c r="BG87" i="8"/>
  <c r="BI29" i="7"/>
  <c r="BI27" i="7"/>
  <c r="BI10" i="7"/>
  <c r="BH39" i="7"/>
  <c r="BG39" i="8"/>
  <c r="BG67" i="8"/>
  <c r="BG56" i="8"/>
  <c r="BH88" i="7"/>
  <c r="BG88" i="8"/>
  <c r="BG49" i="8"/>
  <c r="BI90" i="7"/>
  <c r="BG42" i="8"/>
  <c r="BH13" i="7"/>
  <c r="BG13" i="8"/>
  <c r="BH51" i="7"/>
  <c r="BG51" i="8"/>
  <c r="BG80" i="8"/>
  <c r="BJ46" i="7"/>
  <c r="BH28" i="7"/>
  <c r="BG28" i="8"/>
  <c r="BG20" i="8"/>
  <c r="BI30" i="7"/>
  <c r="BJ76" i="7"/>
  <c r="BH12" i="7"/>
  <c r="BG12" i="8"/>
  <c r="BI93" i="7"/>
  <c r="BG99" i="8"/>
  <c r="BI103" i="7"/>
  <c r="BG60" i="8"/>
  <c r="BH54" i="7"/>
  <c r="BG54" i="8"/>
  <c r="BG89" i="8"/>
  <c r="BG25" i="8"/>
  <c r="BG45" i="8"/>
  <c r="BJ71" i="7"/>
  <c r="BG82" i="8"/>
  <c r="BL73" i="7"/>
  <c r="BG76" i="8"/>
  <c r="BG34" i="8"/>
  <c r="BI15" i="7"/>
  <c r="BG33" i="8"/>
  <c r="BI23" i="7"/>
  <c r="BI17" i="7"/>
  <c r="BH44" i="7"/>
  <c r="BG44" i="8"/>
  <c r="BI41" i="7"/>
  <c r="BG31" i="8"/>
  <c r="BI94" i="7"/>
  <c r="BI78" i="7"/>
  <c r="BJ52" i="7"/>
  <c r="BI37" i="7"/>
  <c r="BI65" i="7"/>
  <c r="BG47" i="8"/>
  <c r="BI81" i="7"/>
  <c r="BG102" i="8"/>
  <c r="BH40" i="7"/>
  <c r="BG40" i="8"/>
  <c r="BG58" i="8"/>
  <c r="BI21" i="7"/>
  <c r="BI20" i="7"/>
  <c r="BI99" i="7"/>
  <c r="BG26" i="8"/>
  <c r="BH62" i="7"/>
  <c r="BG62" i="8"/>
  <c r="BG22" i="8"/>
  <c r="BG77" i="8"/>
  <c r="BI82" i="7"/>
  <c r="BH69" i="7"/>
  <c r="BG69" i="8"/>
  <c r="BI34" i="7"/>
  <c r="BG92" i="8"/>
  <c r="BG73" i="8"/>
  <c r="BG90" i="8"/>
  <c r="BJ22" i="7"/>
  <c r="BI14" i="7"/>
  <c r="BG61" i="8"/>
  <c r="BI107" i="7"/>
  <c r="BH11" i="7"/>
  <c r="BG11" i="8"/>
  <c r="BI59" i="7"/>
  <c r="BG105" i="8"/>
  <c r="BH91" i="7"/>
  <c r="BG91" i="8"/>
  <c r="BI79" i="7"/>
  <c r="BH8" i="7"/>
  <c r="BG8" i="8"/>
  <c r="BI26" i="7"/>
  <c r="BG101" i="8"/>
  <c r="BG74" i="8"/>
  <c r="BI77" i="7"/>
  <c r="BG36" i="8"/>
  <c r="BI18" i="7"/>
  <c r="BG106" i="8"/>
  <c r="BG66" i="8"/>
  <c r="BI53" i="7"/>
  <c r="BH16" i="7"/>
  <c r="BG16" i="8"/>
  <c r="BI63" i="7"/>
  <c r="BJ96" i="7"/>
  <c r="BG6" i="8"/>
  <c r="BI55" i="7"/>
  <c r="BI61" i="7"/>
  <c r="BH7" i="7"/>
  <c r="BG7" i="8"/>
  <c r="BG52" i="8"/>
  <c r="BG96" i="8"/>
  <c r="BJ38" i="7"/>
  <c r="BI105" i="7"/>
  <c r="BH24" i="7"/>
  <c r="BG24" i="8"/>
  <c r="BI83" i="7"/>
  <c r="BG30" i="8"/>
  <c r="BG71" i="8"/>
  <c r="BG19" i="8"/>
  <c r="BH75" i="7"/>
  <c r="BG75" i="8"/>
  <c r="BG93" i="8"/>
  <c r="BI50" i="7"/>
  <c r="BG103" i="8"/>
  <c r="BJ92" i="7"/>
  <c r="BH70" i="7"/>
  <c r="BG70" i="8"/>
  <c r="BI101" i="7"/>
  <c r="BI35" i="7"/>
  <c r="BI74" i="7"/>
  <c r="BI43" i="7"/>
  <c r="BJ80" i="7"/>
  <c r="BH68" i="7"/>
  <c r="BG68" i="8"/>
  <c r="BG98" i="8"/>
  <c r="BG46" i="8"/>
  <c r="BI9" i="7"/>
  <c r="BH104" i="7"/>
  <c r="BG104" i="8"/>
  <c r="BH108" i="7"/>
  <c r="BG108" i="8"/>
  <c r="BJ67" i="7"/>
  <c r="BG15" i="8"/>
  <c r="BI106" i="7"/>
  <c r="BI66" i="7"/>
  <c r="BG23" i="8"/>
  <c r="BG17" i="8"/>
  <c r="BG41" i="8"/>
  <c r="BI31" i="7"/>
  <c r="BG94" i="8"/>
  <c r="BG78" i="8"/>
  <c r="BG37" i="8"/>
  <c r="BG65" i="8"/>
  <c r="BH57" i="7"/>
  <c r="BG57" i="8"/>
  <c r="BG81" i="8"/>
  <c r="BI56" i="7"/>
  <c r="BI6" i="7"/>
  <c r="BI49" i="7"/>
  <c r="BJ19" i="7"/>
  <c r="BI42" i="7"/>
  <c r="BH85" i="7"/>
  <c r="BG85" i="8"/>
  <c r="BH109" i="8" l="1"/>
  <c r="BH102" i="8"/>
  <c r="BH33" i="8"/>
  <c r="BH56" i="8"/>
  <c r="BH106" i="8"/>
  <c r="BK109" i="7"/>
  <c r="BK67" i="7"/>
  <c r="BI104" i="7"/>
  <c r="BH104" i="8"/>
  <c r="BK80" i="7"/>
  <c r="BJ101" i="7"/>
  <c r="BK92" i="7"/>
  <c r="BH11" i="8"/>
  <c r="BI11" i="7"/>
  <c r="BH14" i="8"/>
  <c r="BJ15" i="7"/>
  <c r="BM73" i="7"/>
  <c r="BJ30" i="7"/>
  <c r="BH90" i="8"/>
  <c r="BI39" i="7"/>
  <c r="BH39" i="8"/>
  <c r="BH25" i="8"/>
  <c r="BK19" i="7"/>
  <c r="BH73" i="8"/>
  <c r="BJ56" i="7"/>
  <c r="BJ106" i="7"/>
  <c r="BH35" i="8"/>
  <c r="BK38" i="7"/>
  <c r="BJ55" i="7"/>
  <c r="BH53" i="8"/>
  <c r="BJ77" i="7"/>
  <c r="BJ79" i="7"/>
  <c r="BJ81" i="7"/>
  <c r="BH37" i="8"/>
  <c r="BH78" i="8"/>
  <c r="BI44" i="7"/>
  <c r="BH44" i="8"/>
  <c r="BJ23" i="7"/>
  <c r="BH93" i="8"/>
  <c r="BJ90" i="7"/>
  <c r="BL102" i="7"/>
  <c r="BJ25" i="7"/>
  <c r="BI95" i="7"/>
  <c r="BH95" i="8"/>
  <c r="BK36" i="7"/>
  <c r="BH49" i="8"/>
  <c r="BJ31" i="7"/>
  <c r="BH66" i="8"/>
  <c r="BJ42" i="7"/>
  <c r="BJ49" i="7"/>
  <c r="BJ6" i="7"/>
  <c r="BJ66" i="7"/>
  <c r="BH74" i="8"/>
  <c r="BH101" i="8"/>
  <c r="BJ50" i="7"/>
  <c r="BJ83" i="7"/>
  <c r="BJ105" i="7"/>
  <c r="BJ61" i="7"/>
  <c r="BI8" i="7"/>
  <c r="BH8" i="8"/>
  <c r="BI91" i="7"/>
  <c r="BH91" i="8"/>
  <c r="BK22" i="7"/>
  <c r="BH34" i="8"/>
  <c r="BH82" i="8"/>
  <c r="BJ99" i="7"/>
  <c r="BJ21" i="7"/>
  <c r="BH65" i="8"/>
  <c r="BH94" i="8"/>
  <c r="BJ41" i="7"/>
  <c r="BJ17" i="7"/>
  <c r="BH15" i="8"/>
  <c r="BK71" i="7"/>
  <c r="BJ103" i="7"/>
  <c r="BH30" i="8"/>
  <c r="BI28" i="7"/>
  <c r="BH28" i="8"/>
  <c r="BH27" i="8"/>
  <c r="BK87" i="7"/>
  <c r="BJ97" i="7"/>
  <c r="BH47" i="8"/>
  <c r="BI72" i="7"/>
  <c r="BH72" i="8"/>
  <c r="BJ45" i="7"/>
  <c r="BJ89" i="7"/>
  <c r="BJ60" i="7"/>
  <c r="BI100" i="7"/>
  <c r="BH100" i="8"/>
  <c r="BK48" i="7"/>
  <c r="BI57" i="7"/>
  <c r="BH57" i="8"/>
  <c r="BJ74" i="7"/>
  <c r="BH55" i="8"/>
  <c r="BK96" i="7"/>
  <c r="BI16" i="7"/>
  <c r="BH16" i="8"/>
  <c r="BH77" i="8"/>
  <c r="BH26" i="8"/>
  <c r="BH79" i="8"/>
  <c r="BJ34" i="7"/>
  <c r="BJ82" i="7"/>
  <c r="BI62" i="7"/>
  <c r="BH62" i="8"/>
  <c r="BH20" i="8"/>
  <c r="BH81" i="8"/>
  <c r="BJ65" i="7"/>
  <c r="BK52" i="7"/>
  <c r="BJ94" i="7"/>
  <c r="BH23" i="8"/>
  <c r="BI54" i="7"/>
  <c r="BH54" i="8"/>
  <c r="BI12" i="7"/>
  <c r="BH12" i="8"/>
  <c r="BI51" i="7"/>
  <c r="BH51" i="8"/>
  <c r="BI88" i="7"/>
  <c r="BH88" i="8"/>
  <c r="BJ27" i="7"/>
  <c r="BH58" i="8"/>
  <c r="BJ47" i="7"/>
  <c r="BJ33" i="7"/>
  <c r="BI85" i="7"/>
  <c r="BH85" i="8"/>
  <c r="BH31" i="8"/>
  <c r="BH9" i="8"/>
  <c r="BH43" i="8"/>
  <c r="BI24" i="7"/>
  <c r="BH24" i="8"/>
  <c r="BI7" i="7"/>
  <c r="BH7" i="8"/>
  <c r="BH52" i="8"/>
  <c r="BH71" i="8"/>
  <c r="BH76" i="8"/>
  <c r="BH46" i="8"/>
  <c r="BH19" i="8"/>
  <c r="BH80" i="8"/>
  <c r="BH92" i="8"/>
  <c r="BH38" i="8"/>
  <c r="BH96" i="8"/>
  <c r="BH87" i="8"/>
  <c r="BH98" i="8"/>
  <c r="BH48" i="8"/>
  <c r="BH36" i="8"/>
  <c r="BH67" i="8"/>
  <c r="BH63" i="8"/>
  <c r="BH18" i="8"/>
  <c r="BJ26" i="7"/>
  <c r="BH59" i="8"/>
  <c r="BH107" i="8"/>
  <c r="BJ14" i="7"/>
  <c r="BJ20" i="7"/>
  <c r="BK46" i="7"/>
  <c r="BH10" i="8"/>
  <c r="BH29" i="8"/>
  <c r="BH86" i="8"/>
  <c r="BK98" i="7"/>
  <c r="BJ58" i="7"/>
  <c r="BI64" i="7"/>
  <c r="BH64" i="8"/>
  <c r="BI32" i="7"/>
  <c r="BH32" i="8"/>
  <c r="BH42" i="8"/>
  <c r="BH6" i="8"/>
  <c r="BI108" i="7"/>
  <c r="BH108" i="8"/>
  <c r="BJ9" i="7"/>
  <c r="BI68" i="7"/>
  <c r="BH68" i="8"/>
  <c r="BJ43" i="7"/>
  <c r="BJ35" i="7"/>
  <c r="BI70" i="7"/>
  <c r="BH70" i="8"/>
  <c r="BH50" i="8"/>
  <c r="BI75" i="7"/>
  <c r="BH75" i="8"/>
  <c r="BH83" i="8"/>
  <c r="BH105" i="8"/>
  <c r="BH61" i="8"/>
  <c r="BJ63" i="7"/>
  <c r="BJ53" i="7"/>
  <c r="BJ18" i="7"/>
  <c r="BJ59" i="7"/>
  <c r="BJ107" i="7"/>
  <c r="BI69" i="7"/>
  <c r="BH69" i="8"/>
  <c r="BH99" i="8"/>
  <c r="BH21" i="8"/>
  <c r="BI40" i="7"/>
  <c r="BH40" i="8"/>
  <c r="BJ37" i="7"/>
  <c r="BJ78" i="7"/>
  <c r="BH41" i="8"/>
  <c r="BH17" i="8"/>
  <c r="BH103" i="8"/>
  <c r="BJ93" i="7"/>
  <c r="BK76" i="7"/>
  <c r="BI13" i="7"/>
  <c r="BH13" i="8"/>
  <c r="BJ10" i="7"/>
  <c r="BJ29" i="7"/>
  <c r="BJ86" i="7"/>
  <c r="BH97" i="8"/>
  <c r="BI84" i="7"/>
  <c r="BH84" i="8"/>
  <c r="BH45" i="8"/>
  <c r="BH89" i="8"/>
  <c r="BH60" i="8"/>
  <c r="BH22" i="8"/>
  <c r="BI109" i="8" l="1"/>
  <c r="BI71" i="8"/>
  <c r="BL109" i="7"/>
  <c r="BJ40" i="7"/>
  <c r="BI40" i="8"/>
  <c r="BI58" i="8"/>
  <c r="BL46" i="7"/>
  <c r="BK14" i="7"/>
  <c r="BK26" i="7"/>
  <c r="BJ24" i="7"/>
  <c r="BI24" i="8"/>
  <c r="BI47" i="8"/>
  <c r="BJ51" i="7"/>
  <c r="BI51" i="8"/>
  <c r="BI82" i="8"/>
  <c r="BJ16" i="7"/>
  <c r="BI16" i="8"/>
  <c r="BI60" i="8"/>
  <c r="BI45" i="8"/>
  <c r="BL71" i="7"/>
  <c r="BI41" i="8"/>
  <c r="BK99" i="7"/>
  <c r="BJ8" i="7"/>
  <c r="BI8" i="8"/>
  <c r="BI105" i="8"/>
  <c r="BI50" i="8"/>
  <c r="BM102" i="7"/>
  <c r="BI23" i="8"/>
  <c r="BL38" i="7"/>
  <c r="BI56" i="8"/>
  <c r="BL19" i="7"/>
  <c r="BN73" i="7"/>
  <c r="BI29" i="8"/>
  <c r="BI37" i="8"/>
  <c r="BI22" i="8"/>
  <c r="BK53" i="7"/>
  <c r="BJ68" i="7"/>
  <c r="BI68" i="8"/>
  <c r="BI20" i="8"/>
  <c r="BL52" i="7"/>
  <c r="BK74" i="7"/>
  <c r="BK60" i="7"/>
  <c r="BI103" i="8"/>
  <c r="BK41" i="7"/>
  <c r="BI96" i="8"/>
  <c r="BK50" i="7"/>
  <c r="BI80" i="8"/>
  <c r="BI102" i="8"/>
  <c r="BI49" i="8"/>
  <c r="BI25" i="8"/>
  <c r="BI90" i="8"/>
  <c r="BK23" i="7"/>
  <c r="BK56" i="7"/>
  <c r="BJ104" i="7"/>
  <c r="BI104" i="8"/>
  <c r="BJ13" i="7"/>
  <c r="BI13" i="8"/>
  <c r="BK37" i="7"/>
  <c r="BI18" i="8"/>
  <c r="BI43" i="8"/>
  <c r="BI9" i="8"/>
  <c r="BK20" i="7"/>
  <c r="BJ7" i="7"/>
  <c r="BI7" i="8"/>
  <c r="BI98" i="8"/>
  <c r="BI46" i="8"/>
  <c r="BI38" i="8"/>
  <c r="BI76" i="8"/>
  <c r="BI36" i="8"/>
  <c r="BI19" i="8"/>
  <c r="BI33" i="8"/>
  <c r="BJ88" i="7"/>
  <c r="BI88" i="8"/>
  <c r="BJ12" i="7"/>
  <c r="BI12" i="8"/>
  <c r="BI94" i="8"/>
  <c r="BI65" i="8"/>
  <c r="BI34" i="8"/>
  <c r="BL96" i="7"/>
  <c r="BI89" i="8"/>
  <c r="BK97" i="7"/>
  <c r="BK103" i="7"/>
  <c r="BI17" i="8"/>
  <c r="BK21" i="7"/>
  <c r="BJ91" i="7"/>
  <c r="BI91" i="8"/>
  <c r="BI61" i="8"/>
  <c r="BI83" i="8"/>
  <c r="BI92" i="8"/>
  <c r="BI67" i="8"/>
  <c r="BI73" i="8"/>
  <c r="BK49" i="7"/>
  <c r="BI31" i="8"/>
  <c r="BL36" i="7"/>
  <c r="BK25" i="7"/>
  <c r="BK90" i="7"/>
  <c r="BI81" i="8"/>
  <c r="BI77" i="8"/>
  <c r="BK55" i="7"/>
  <c r="BI106" i="8"/>
  <c r="BK30" i="7"/>
  <c r="BK15" i="7"/>
  <c r="BJ84" i="7"/>
  <c r="BI84" i="8"/>
  <c r="BK86" i="7"/>
  <c r="BK10" i="7"/>
  <c r="BL76" i="7"/>
  <c r="BK78" i="7"/>
  <c r="BJ69" i="7"/>
  <c r="BI69" i="8"/>
  <c r="BI59" i="8"/>
  <c r="BI53" i="8"/>
  <c r="BJ75" i="7"/>
  <c r="BI75" i="8"/>
  <c r="BI35" i="8"/>
  <c r="BK27" i="7"/>
  <c r="BJ54" i="7"/>
  <c r="BI54" i="8"/>
  <c r="BI74" i="8"/>
  <c r="BL87" i="7"/>
  <c r="BL22" i="7"/>
  <c r="BK66" i="7"/>
  <c r="BK6" i="7"/>
  <c r="BK42" i="7"/>
  <c r="BJ95" i="7"/>
  <c r="BI95" i="8"/>
  <c r="BI79" i="8"/>
  <c r="BJ11" i="7"/>
  <c r="BI11" i="8"/>
  <c r="BI101" i="8"/>
  <c r="BI93" i="8"/>
  <c r="BK59" i="7"/>
  <c r="BK35" i="7"/>
  <c r="BJ108" i="7"/>
  <c r="BI108" i="8"/>
  <c r="BJ32" i="7"/>
  <c r="BI32" i="8"/>
  <c r="BK58" i="7"/>
  <c r="BJ85" i="7"/>
  <c r="BI85" i="8"/>
  <c r="BK47" i="7"/>
  <c r="BK82" i="7"/>
  <c r="BL48" i="7"/>
  <c r="BK45" i="7"/>
  <c r="BI97" i="8"/>
  <c r="BI21" i="8"/>
  <c r="BK105" i="7"/>
  <c r="BK79" i="7"/>
  <c r="BI55" i="8"/>
  <c r="BI30" i="8"/>
  <c r="BI15" i="8"/>
  <c r="BK101" i="7"/>
  <c r="BI87" i="8"/>
  <c r="BK29" i="7"/>
  <c r="BK93" i="7"/>
  <c r="BI107" i="8"/>
  <c r="BI63" i="8"/>
  <c r="BI48" i="8"/>
  <c r="BI86" i="8"/>
  <c r="BI10" i="8"/>
  <c r="BI78" i="8"/>
  <c r="BK107" i="7"/>
  <c r="BK18" i="7"/>
  <c r="BK63" i="7"/>
  <c r="BJ70" i="7"/>
  <c r="BI70" i="8"/>
  <c r="BK43" i="7"/>
  <c r="BK9" i="7"/>
  <c r="BJ64" i="7"/>
  <c r="BI64" i="8"/>
  <c r="BL98" i="7"/>
  <c r="BI14" i="8"/>
  <c r="BI26" i="8"/>
  <c r="BK33" i="7"/>
  <c r="BI27" i="8"/>
  <c r="BK94" i="7"/>
  <c r="BK65" i="7"/>
  <c r="BJ62" i="7"/>
  <c r="BI62" i="8"/>
  <c r="BK34" i="7"/>
  <c r="BJ57" i="7"/>
  <c r="BI57" i="8"/>
  <c r="BJ100" i="7"/>
  <c r="BI100" i="8"/>
  <c r="BK89" i="7"/>
  <c r="BJ72" i="7"/>
  <c r="BI72" i="8"/>
  <c r="BJ28" i="7"/>
  <c r="BI28" i="8"/>
  <c r="BK17" i="7"/>
  <c r="BI52" i="8"/>
  <c r="BI99" i="8"/>
  <c r="BK61" i="7"/>
  <c r="BK83" i="7"/>
  <c r="BI66" i="8"/>
  <c r="BI6" i="8"/>
  <c r="BI42" i="8"/>
  <c r="BK31" i="7"/>
  <c r="BJ44" i="7"/>
  <c r="BI44" i="8"/>
  <c r="BK81" i="7"/>
  <c r="BK77" i="7"/>
  <c r="BK106" i="7"/>
  <c r="BJ39" i="7"/>
  <c r="BI39" i="8"/>
  <c r="BL92" i="7"/>
  <c r="BL80" i="7"/>
  <c r="BL67" i="7"/>
  <c r="BJ109" i="8" l="1"/>
  <c r="BJ106" i="8"/>
  <c r="BJ97" i="8"/>
  <c r="BM109" i="7"/>
  <c r="BL77" i="7"/>
  <c r="BK44" i="7"/>
  <c r="BJ44" i="8"/>
  <c r="BJ61" i="8"/>
  <c r="BL34" i="7"/>
  <c r="BJ33" i="8"/>
  <c r="BJ105" i="8"/>
  <c r="BJ96" i="8"/>
  <c r="BL58" i="7"/>
  <c r="BJ42" i="8"/>
  <c r="BL27" i="7"/>
  <c r="BJ15" i="8"/>
  <c r="BL25" i="7"/>
  <c r="BJ49" i="8"/>
  <c r="BK91" i="7"/>
  <c r="BJ91" i="8"/>
  <c r="BJ103" i="8"/>
  <c r="BJ41" i="8"/>
  <c r="BM19" i="7"/>
  <c r="BL99" i="7"/>
  <c r="BJ17" i="8"/>
  <c r="BJ89" i="8"/>
  <c r="BL33" i="7"/>
  <c r="BJ9" i="8"/>
  <c r="BL105" i="7"/>
  <c r="BJ82" i="8"/>
  <c r="BL35" i="7"/>
  <c r="BL42" i="7"/>
  <c r="BL6" i="7"/>
  <c r="BM22" i="7"/>
  <c r="BL10" i="7"/>
  <c r="BK84" i="7"/>
  <c r="BJ84" i="8"/>
  <c r="BJ55" i="8"/>
  <c r="BJ90" i="8"/>
  <c r="BL49" i="7"/>
  <c r="BJ21" i="8"/>
  <c r="BL103" i="7"/>
  <c r="BJ36" i="8"/>
  <c r="BL53" i="7"/>
  <c r="BK24" i="7"/>
  <c r="BJ24" i="8"/>
  <c r="BL14" i="7"/>
  <c r="BM80" i="7"/>
  <c r="BK39" i="7"/>
  <c r="BJ39" i="8"/>
  <c r="BJ38" i="8"/>
  <c r="BL81" i="7"/>
  <c r="BL31" i="7"/>
  <c r="BJ83" i="8"/>
  <c r="BJ22" i="8"/>
  <c r="BL17" i="7"/>
  <c r="BJ87" i="8"/>
  <c r="BL89" i="7"/>
  <c r="BK57" i="7"/>
  <c r="BJ57" i="8"/>
  <c r="BK62" i="7"/>
  <c r="BJ62" i="8"/>
  <c r="BL94" i="7"/>
  <c r="BM98" i="7"/>
  <c r="BL9" i="7"/>
  <c r="BK70" i="7"/>
  <c r="BJ70" i="8"/>
  <c r="BL18" i="7"/>
  <c r="BJ76" i="8"/>
  <c r="BJ29" i="8"/>
  <c r="BL101" i="7"/>
  <c r="BJ79" i="8"/>
  <c r="BL82" i="7"/>
  <c r="BK85" i="7"/>
  <c r="BJ85" i="8"/>
  <c r="BK32" i="7"/>
  <c r="BJ32" i="8"/>
  <c r="BJ35" i="8"/>
  <c r="BJ102" i="8"/>
  <c r="BJ66" i="8"/>
  <c r="BK54" i="7"/>
  <c r="BJ54" i="8"/>
  <c r="BJ86" i="8"/>
  <c r="BJ80" i="8"/>
  <c r="BJ30" i="8"/>
  <c r="BL55" i="7"/>
  <c r="BL90" i="7"/>
  <c r="BM36" i="7"/>
  <c r="BL21" i="7"/>
  <c r="BM96" i="7"/>
  <c r="BK7" i="7"/>
  <c r="BJ7" i="8"/>
  <c r="BJ52" i="8"/>
  <c r="BJ48" i="8"/>
  <c r="BL37" i="7"/>
  <c r="BK104" i="7"/>
  <c r="BJ104" i="8"/>
  <c r="BL23" i="7"/>
  <c r="BL50" i="7"/>
  <c r="BL74" i="7"/>
  <c r="BO73" i="7"/>
  <c r="BN102" i="7"/>
  <c r="BK8" i="7"/>
  <c r="BJ8" i="8"/>
  <c r="BK51" i="7"/>
  <c r="BJ51" i="8"/>
  <c r="BJ26" i="8"/>
  <c r="BK40" i="7"/>
  <c r="BJ40" i="8"/>
  <c r="BM67" i="7"/>
  <c r="BM92" i="7"/>
  <c r="BK72" i="7"/>
  <c r="BJ72" i="8"/>
  <c r="BK100" i="7"/>
  <c r="BJ100" i="8"/>
  <c r="BL65" i="7"/>
  <c r="BJ46" i="8"/>
  <c r="BK64" i="7"/>
  <c r="BJ64" i="8"/>
  <c r="BL43" i="7"/>
  <c r="BL63" i="7"/>
  <c r="BL107" i="7"/>
  <c r="BJ93" i="8"/>
  <c r="BJ45" i="8"/>
  <c r="BL47" i="7"/>
  <c r="BK108" i="7"/>
  <c r="BJ108" i="8"/>
  <c r="BL59" i="7"/>
  <c r="BK11" i="7"/>
  <c r="BJ11" i="8"/>
  <c r="BJ6" i="8"/>
  <c r="BJ78" i="8"/>
  <c r="BJ10" i="8"/>
  <c r="BL20" i="7"/>
  <c r="BK13" i="7"/>
  <c r="BJ13" i="8"/>
  <c r="BL56" i="7"/>
  <c r="BL60" i="7"/>
  <c r="BM52" i="7"/>
  <c r="BJ53" i="8"/>
  <c r="BJ14" i="8"/>
  <c r="BL106" i="7"/>
  <c r="BJ81" i="8"/>
  <c r="BJ31" i="8"/>
  <c r="BL61" i="7"/>
  <c r="BK28" i="7"/>
  <c r="BJ28" i="8"/>
  <c r="BJ94" i="8"/>
  <c r="BJ18" i="8"/>
  <c r="BL93" i="7"/>
  <c r="BJ101" i="8"/>
  <c r="BL45" i="7"/>
  <c r="BL78" i="7"/>
  <c r="BL15" i="7"/>
  <c r="BK88" i="7"/>
  <c r="BJ88" i="8"/>
  <c r="BJ98" i="8"/>
  <c r="BJ37" i="8"/>
  <c r="BJ23" i="8"/>
  <c r="BJ50" i="8"/>
  <c r="BL41" i="7"/>
  <c r="BJ74" i="8"/>
  <c r="BJ19" i="8"/>
  <c r="BJ77" i="8"/>
  <c r="BL83" i="7"/>
  <c r="BJ71" i="8"/>
  <c r="BJ34" i="8"/>
  <c r="BJ65" i="8"/>
  <c r="BJ43" i="8"/>
  <c r="BJ63" i="8"/>
  <c r="BJ107" i="8"/>
  <c r="BL29" i="7"/>
  <c r="BL79" i="7"/>
  <c r="BM48" i="7"/>
  <c r="BJ47" i="8"/>
  <c r="BJ58" i="8"/>
  <c r="BJ59" i="8"/>
  <c r="BK95" i="7"/>
  <c r="BJ95" i="8"/>
  <c r="BJ73" i="8"/>
  <c r="BL66" i="7"/>
  <c r="BM87" i="7"/>
  <c r="BJ27" i="8"/>
  <c r="BK75" i="7"/>
  <c r="BJ75" i="8"/>
  <c r="BK69" i="7"/>
  <c r="BJ69" i="8"/>
  <c r="BM76" i="7"/>
  <c r="BL86" i="7"/>
  <c r="BJ92" i="8"/>
  <c r="BL30" i="7"/>
  <c r="BJ25" i="8"/>
  <c r="BL97" i="7"/>
  <c r="BK12" i="7"/>
  <c r="BJ12" i="8"/>
  <c r="BJ20" i="8"/>
  <c r="BJ56" i="8"/>
  <c r="BJ60" i="8"/>
  <c r="BK68" i="7"/>
  <c r="BJ68" i="8"/>
  <c r="BM38" i="7"/>
  <c r="BJ99" i="8"/>
  <c r="BM71" i="7"/>
  <c r="BK16" i="7"/>
  <c r="BJ16" i="8"/>
  <c r="BL26" i="7"/>
  <c r="BM46" i="7"/>
  <c r="BJ67" i="8"/>
  <c r="BK109" i="8" l="1"/>
  <c r="BK19" i="8"/>
  <c r="BK60" i="8"/>
  <c r="BN109" i="7"/>
  <c r="BN71" i="7"/>
  <c r="BK30" i="8"/>
  <c r="BL88" i="7"/>
  <c r="BK88" i="8"/>
  <c r="BM78" i="7"/>
  <c r="BK93" i="8"/>
  <c r="BL11" i="7"/>
  <c r="BK11" i="8"/>
  <c r="BL108" i="7"/>
  <c r="BK108" i="8"/>
  <c r="BL8" i="7"/>
  <c r="BK8" i="8"/>
  <c r="BK50" i="8"/>
  <c r="BK55" i="8"/>
  <c r="BK101" i="8"/>
  <c r="BK18" i="8"/>
  <c r="BK9" i="8"/>
  <c r="BK94" i="8"/>
  <c r="BM81" i="7"/>
  <c r="BK99" i="8"/>
  <c r="BM58" i="7"/>
  <c r="BL44" i="7"/>
  <c r="BK44" i="8"/>
  <c r="BN87" i="7"/>
  <c r="BM79" i="7"/>
  <c r="BK45" i="8"/>
  <c r="BM93" i="7"/>
  <c r="BL28" i="7"/>
  <c r="BK28" i="8"/>
  <c r="BM60" i="7"/>
  <c r="BL13" i="7"/>
  <c r="BK13" i="8"/>
  <c r="BN92" i="7"/>
  <c r="BL40" i="7"/>
  <c r="BK40" i="8"/>
  <c r="BP73" i="7"/>
  <c r="BM50" i="7"/>
  <c r="BL104" i="7"/>
  <c r="BK104" i="8"/>
  <c r="BM82" i="7"/>
  <c r="BM18" i="7"/>
  <c r="BN80" i="7"/>
  <c r="BL24" i="7"/>
  <c r="BK24" i="8"/>
  <c r="BK96" i="8"/>
  <c r="BK49" i="8"/>
  <c r="BM10" i="7"/>
  <c r="BM42" i="7"/>
  <c r="BK25" i="8"/>
  <c r="BM27" i="7"/>
  <c r="BK77" i="8"/>
  <c r="BM97" i="7"/>
  <c r="BK26" i="8"/>
  <c r="BN38" i="7"/>
  <c r="BK52" i="8"/>
  <c r="BK86" i="8"/>
  <c r="BM66" i="7"/>
  <c r="BN48" i="7"/>
  <c r="BM29" i="7"/>
  <c r="BM83" i="7"/>
  <c r="BK67" i="8"/>
  <c r="BK78" i="8"/>
  <c r="BM61" i="7"/>
  <c r="BM106" i="7"/>
  <c r="BN52" i="7"/>
  <c r="BM56" i="7"/>
  <c r="BM20" i="7"/>
  <c r="BK63" i="8"/>
  <c r="BM65" i="7"/>
  <c r="BL72" i="7"/>
  <c r="BK72" i="8"/>
  <c r="BN67" i="7"/>
  <c r="BK38" i="8"/>
  <c r="BM74" i="7"/>
  <c r="BM23" i="7"/>
  <c r="BM37" i="7"/>
  <c r="BL7" i="7"/>
  <c r="BK7" i="8"/>
  <c r="BK22" i="8"/>
  <c r="BK98" i="8"/>
  <c r="BK80" i="8"/>
  <c r="BM21" i="7"/>
  <c r="BM90" i="7"/>
  <c r="BL54" i="7"/>
  <c r="BK54" i="8"/>
  <c r="BL85" i="7"/>
  <c r="BK85" i="8"/>
  <c r="BL70" i="7"/>
  <c r="BK70" i="8"/>
  <c r="BN98" i="7"/>
  <c r="BL62" i="7"/>
  <c r="BK62" i="8"/>
  <c r="BM89" i="7"/>
  <c r="BK81" i="8"/>
  <c r="BL39" i="7"/>
  <c r="BK39" i="8"/>
  <c r="BM14" i="7"/>
  <c r="BM53" i="7"/>
  <c r="BM103" i="7"/>
  <c r="BK36" i="8"/>
  <c r="BL84" i="7"/>
  <c r="BK84" i="8"/>
  <c r="BN22" i="7"/>
  <c r="BM6" i="7"/>
  <c r="BM35" i="7"/>
  <c r="BN19" i="7"/>
  <c r="BL91" i="7"/>
  <c r="BK91" i="8"/>
  <c r="BK58" i="8"/>
  <c r="BM26" i="7"/>
  <c r="BL12" i="7"/>
  <c r="BK12" i="8"/>
  <c r="BM86" i="7"/>
  <c r="BL69" i="7"/>
  <c r="BK69" i="8"/>
  <c r="BK79" i="8"/>
  <c r="BM63" i="7"/>
  <c r="BL64" i="7"/>
  <c r="BK64" i="8"/>
  <c r="BK87" i="8"/>
  <c r="BK82" i="8"/>
  <c r="BK10" i="8"/>
  <c r="BK102" i="8"/>
  <c r="BK42" i="8"/>
  <c r="BK33" i="8"/>
  <c r="BK27" i="8"/>
  <c r="BK34" i="8"/>
  <c r="BK97" i="8"/>
  <c r="BM30" i="7"/>
  <c r="BK41" i="8"/>
  <c r="BK15" i="8"/>
  <c r="BK59" i="8"/>
  <c r="BK47" i="8"/>
  <c r="BK107" i="8"/>
  <c r="BK43" i="8"/>
  <c r="BL100" i="7"/>
  <c r="BK100" i="8"/>
  <c r="BL51" i="7"/>
  <c r="BK51" i="8"/>
  <c r="BN96" i="7"/>
  <c r="BN36" i="7"/>
  <c r="BM55" i="7"/>
  <c r="BK76" i="8"/>
  <c r="BL32" i="7"/>
  <c r="BK32" i="8"/>
  <c r="BM101" i="7"/>
  <c r="BM9" i="7"/>
  <c r="BM94" i="7"/>
  <c r="BL57" i="7"/>
  <c r="BK57" i="8"/>
  <c r="BK17" i="8"/>
  <c r="BK31" i="8"/>
  <c r="BK73" i="8"/>
  <c r="BK105" i="8"/>
  <c r="BM33" i="7"/>
  <c r="BM99" i="7"/>
  <c r="BM34" i="7"/>
  <c r="BN46" i="7"/>
  <c r="BL16" i="7"/>
  <c r="BK16" i="8"/>
  <c r="BL68" i="7"/>
  <c r="BK68" i="8"/>
  <c r="BN76" i="7"/>
  <c r="BL75" i="7"/>
  <c r="BK75" i="8"/>
  <c r="BK66" i="8"/>
  <c r="BL95" i="7"/>
  <c r="BK95" i="8"/>
  <c r="BK29" i="8"/>
  <c r="BK83" i="8"/>
  <c r="BK92" i="8"/>
  <c r="BM41" i="7"/>
  <c r="BM15" i="7"/>
  <c r="BM45" i="7"/>
  <c r="BK61" i="8"/>
  <c r="BK106" i="8"/>
  <c r="BK56" i="8"/>
  <c r="BK20" i="8"/>
  <c r="BM59" i="7"/>
  <c r="BM47" i="7"/>
  <c r="BM107" i="7"/>
  <c r="BM43" i="7"/>
  <c r="BK65" i="8"/>
  <c r="BK46" i="8"/>
  <c r="BK71" i="8"/>
  <c r="BO102" i="7"/>
  <c r="BK74" i="8"/>
  <c r="BK23" i="8"/>
  <c r="BK37" i="8"/>
  <c r="BK21" i="8"/>
  <c r="BK90" i="8"/>
  <c r="BK48" i="8"/>
  <c r="BK89" i="8"/>
  <c r="BM17" i="7"/>
  <c r="BM31" i="7"/>
  <c r="BK14" i="8"/>
  <c r="BK53" i="8"/>
  <c r="BK103" i="8"/>
  <c r="BM49" i="7"/>
  <c r="BK6" i="8"/>
  <c r="BK35" i="8"/>
  <c r="BM105" i="7"/>
  <c r="BM25" i="7"/>
  <c r="BM77" i="7"/>
  <c r="BL109" i="8" l="1"/>
  <c r="BL59" i="8"/>
  <c r="BL15" i="8"/>
  <c r="BL101" i="8"/>
  <c r="BL105" i="8"/>
  <c r="BL107" i="8"/>
  <c r="BL17" i="8"/>
  <c r="BL102" i="8"/>
  <c r="BO109" i="7"/>
  <c r="BN25" i="7"/>
  <c r="BL33" i="8"/>
  <c r="BL94" i="8"/>
  <c r="BO36" i="7"/>
  <c r="BN86" i="7"/>
  <c r="BL21" i="8"/>
  <c r="BN37" i="7"/>
  <c r="BN74" i="7"/>
  <c r="BN56" i="7"/>
  <c r="BN106" i="7"/>
  <c r="BN29" i="7"/>
  <c r="BL42" i="8"/>
  <c r="BL50" i="8"/>
  <c r="BN58" i="7"/>
  <c r="BN17" i="7"/>
  <c r="BN107" i="7"/>
  <c r="BN59" i="7"/>
  <c r="BN15" i="7"/>
  <c r="BO76" i="7"/>
  <c r="BM16" i="7"/>
  <c r="BL16" i="8"/>
  <c r="BN34" i="7"/>
  <c r="BN33" i="7"/>
  <c r="BN94" i="7"/>
  <c r="BL55" i="8"/>
  <c r="BL30" i="8"/>
  <c r="BM64" i="7"/>
  <c r="BL64" i="8"/>
  <c r="BO19" i="7"/>
  <c r="BM70" i="7"/>
  <c r="BL70" i="8"/>
  <c r="BL23" i="8"/>
  <c r="BL20" i="8"/>
  <c r="BL83" i="8"/>
  <c r="BL27" i="8"/>
  <c r="BN42" i="7"/>
  <c r="BO80" i="7"/>
  <c r="BN50" i="7"/>
  <c r="BM13" i="7"/>
  <c r="BL13" i="8"/>
  <c r="BL79" i="8"/>
  <c r="BM108" i="7"/>
  <c r="BL108" i="8"/>
  <c r="BL78" i="8"/>
  <c r="BN77" i="7"/>
  <c r="BN49" i="7"/>
  <c r="BP102" i="7"/>
  <c r="BL43" i="8"/>
  <c r="BL47" i="8"/>
  <c r="BL45" i="8"/>
  <c r="BL99" i="8"/>
  <c r="BL9" i="8"/>
  <c r="BN55" i="7"/>
  <c r="BO96" i="7"/>
  <c r="BM100" i="7"/>
  <c r="BL100" i="8"/>
  <c r="BN30" i="7"/>
  <c r="BL63" i="8"/>
  <c r="BM69" i="7"/>
  <c r="BL69" i="8"/>
  <c r="BM12" i="7"/>
  <c r="BL12" i="8"/>
  <c r="BL35" i="8"/>
  <c r="BL6" i="8"/>
  <c r="BN103" i="7"/>
  <c r="BN14" i="7"/>
  <c r="BL89" i="8"/>
  <c r="BL90" i="8"/>
  <c r="BM7" i="7"/>
  <c r="BL7" i="8"/>
  <c r="BL19" i="8"/>
  <c r="BL22" i="8"/>
  <c r="BL98" i="8"/>
  <c r="BL67" i="8"/>
  <c r="BL52" i="8"/>
  <c r="BL48" i="8"/>
  <c r="BL38" i="8"/>
  <c r="BL76" i="8"/>
  <c r="BL46" i="8"/>
  <c r="BL80" i="8"/>
  <c r="BL96" i="8"/>
  <c r="BL92" i="8"/>
  <c r="BL87" i="8"/>
  <c r="BL71" i="8"/>
  <c r="BL36" i="8"/>
  <c r="BN23" i="7"/>
  <c r="BL65" i="8"/>
  <c r="BN20" i="7"/>
  <c r="BO52" i="7"/>
  <c r="BN61" i="7"/>
  <c r="BN83" i="7"/>
  <c r="BO48" i="7"/>
  <c r="BL97" i="8"/>
  <c r="BN27" i="7"/>
  <c r="BL10" i="8"/>
  <c r="BL18" i="8"/>
  <c r="BL60" i="8"/>
  <c r="BL93" i="8"/>
  <c r="BN79" i="7"/>
  <c r="BM44" i="7"/>
  <c r="BL44" i="8"/>
  <c r="BL81" i="8"/>
  <c r="BN78" i="7"/>
  <c r="BM95" i="7"/>
  <c r="BL95" i="8"/>
  <c r="BL34" i="8"/>
  <c r="BM51" i="7"/>
  <c r="BL51" i="8"/>
  <c r="BN26" i="7"/>
  <c r="BN53" i="7"/>
  <c r="BM39" i="7"/>
  <c r="BL39" i="8"/>
  <c r="BN66" i="7"/>
  <c r="BO38" i="7"/>
  <c r="BL82" i="8"/>
  <c r="BO87" i="7"/>
  <c r="BM88" i="7"/>
  <c r="BL88" i="8"/>
  <c r="BL77" i="8"/>
  <c r="BL49" i="8"/>
  <c r="BN101" i="7"/>
  <c r="BL73" i="8"/>
  <c r="BO22" i="7"/>
  <c r="BL103" i="8"/>
  <c r="BL14" i="8"/>
  <c r="BM62" i="7"/>
  <c r="BL62" i="8"/>
  <c r="BM54" i="7"/>
  <c r="BL54" i="8"/>
  <c r="BN21" i="7"/>
  <c r="BM72" i="7"/>
  <c r="BL72" i="8"/>
  <c r="BL61" i="8"/>
  <c r="BN82" i="7"/>
  <c r="BM40" i="7"/>
  <c r="BL40" i="8"/>
  <c r="BM28" i="7"/>
  <c r="BL28" i="8"/>
  <c r="BN105" i="7"/>
  <c r="BL31" i="8"/>
  <c r="BL41" i="8"/>
  <c r="BL25" i="8"/>
  <c r="BN31" i="7"/>
  <c r="BN43" i="7"/>
  <c r="BN47" i="7"/>
  <c r="BN45" i="7"/>
  <c r="BN41" i="7"/>
  <c r="BM75" i="7"/>
  <c r="BL75" i="8"/>
  <c r="BM68" i="7"/>
  <c r="BL68" i="8"/>
  <c r="BO46" i="7"/>
  <c r="BN99" i="7"/>
  <c r="BM57" i="7"/>
  <c r="BL57" i="8"/>
  <c r="BN9" i="7"/>
  <c r="BM32" i="7"/>
  <c r="BL32" i="8"/>
  <c r="BN63" i="7"/>
  <c r="BL86" i="8"/>
  <c r="BL26" i="8"/>
  <c r="BM91" i="7"/>
  <c r="BL91" i="8"/>
  <c r="BN35" i="7"/>
  <c r="BN6" i="7"/>
  <c r="BM84" i="7"/>
  <c r="BL84" i="8"/>
  <c r="BL53" i="8"/>
  <c r="BN89" i="7"/>
  <c r="BO98" i="7"/>
  <c r="BM85" i="7"/>
  <c r="BL85" i="8"/>
  <c r="BN90" i="7"/>
  <c r="BL37" i="8"/>
  <c r="BL74" i="8"/>
  <c r="BO67" i="7"/>
  <c r="BN65" i="7"/>
  <c r="BL56" i="8"/>
  <c r="BL106" i="8"/>
  <c r="BL29" i="8"/>
  <c r="BL66" i="8"/>
  <c r="BN97" i="7"/>
  <c r="BN10" i="7"/>
  <c r="BM24" i="7"/>
  <c r="BL24" i="8"/>
  <c r="BN18" i="7"/>
  <c r="BM104" i="7"/>
  <c r="BL104" i="8"/>
  <c r="BQ73" i="7"/>
  <c r="BO92" i="7"/>
  <c r="BN60" i="7"/>
  <c r="BN93" i="7"/>
  <c r="BL58" i="8"/>
  <c r="BN81" i="7"/>
  <c r="BM8" i="7"/>
  <c r="BL8" i="8"/>
  <c r="BM11" i="7"/>
  <c r="BL11" i="8"/>
  <c r="BO71" i="7"/>
  <c r="BM109" i="8" l="1"/>
  <c r="BM6" i="8"/>
  <c r="BM47" i="8"/>
  <c r="BM41" i="8"/>
  <c r="BM99" i="8"/>
  <c r="BM31" i="8"/>
  <c r="BM60" i="8"/>
  <c r="BM38" i="8"/>
  <c r="BM63" i="8"/>
  <c r="BM9" i="8"/>
  <c r="BM83" i="8"/>
  <c r="BM37" i="8"/>
  <c r="BM18" i="8"/>
  <c r="BM10" i="8"/>
  <c r="BP109" i="7"/>
  <c r="BP67" i="7"/>
  <c r="BO90" i="7"/>
  <c r="BP98" i="7"/>
  <c r="BO101" i="7"/>
  <c r="BM26" i="8"/>
  <c r="BO78" i="7"/>
  <c r="BM92" i="8"/>
  <c r="BO27" i="7"/>
  <c r="BN69" i="7"/>
  <c r="BM69" i="8"/>
  <c r="BQ102" i="7"/>
  <c r="BO77" i="7"/>
  <c r="BO50" i="7"/>
  <c r="BO42" i="7"/>
  <c r="BN16" i="7"/>
  <c r="BM16" i="8"/>
  <c r="BO107" i="7"/>
  <c r="BO29" i="7"/>
  <c r="BO37" i="7"/>
  <c r="BM25" i="8"/>
  <c r="BN8" i="7"/>
  <c r="BM8" i="8"/>
  <c r="BM89" i="8"/>
  <c r="BO6" i="7"/>
  <c r="BO63" i="7"/>
  <c r="BO99" i="7"/>
  <c r="BO41" i="7"/>
  <c r="BO31" i="7"/>
  <c r="BP38" i="7"/>
  <c r="BO26" i="7"/>
  <c r="BO79" i="7"/>
  <c r="BO83" i="7"/>
  <c r="BP52" i="7"/>
  <c r="BM67" i="8"/>
  <c r="BM49" i="8"/>
  <c r="BM94" i="8"/>
  <c r="BM74" i="8"/>
  <c r="BP36" i="7"/>
  <c r="BM81" i="8"/>
  <c r="BO65" i="7"/>
  <c r="BN85" i="7"/>
  <c r="BM85" i="8"/>
  <c r="BO89" i="7"/>
  <c r="BM102" i="8"/>
  <c r="BM35" i="8"/>
  <c r="BN11" i="7"/>
  <c r="BM11" i="8"/>
  <c r="BO81" i="7"/>
  <c r="BO93" i="7"/>
  <c r="BP92" i="7"/>
  <c r="BN104" i="7"/>
  <c r="BM104" i="8"/>
  <c r="BN24" i="7"/>
  <c r="BM24" i="8"/>
  <c r="BO97" i="7"/>
  <c r="BM90" i="8"/>
  <c r="BM73" i="8"/>
  <c r="BO35" i="7"/>
  <c r="BN32" i="7"/>
  <c r="BM32" i="8"/>
  <c r="BN57" i="7"/>
  <c r="BM57" i="8"/>
  <c r="BP46" i="7"/>
  <c r="BN75" i="7"/>
  <c r="BM75" i="8"/>
  <c r="BO45" i="7"/>
  <c r="BO43" i="7"/>
  <c r="BM82" i="8"/>
  <c r="BN72" i="7"/>
  <c r="BM72" i="8"/>
  <c r="BN54" i="7"/>
  <c r="BM54" i="8"/>
  <c r="BM101" i="8"/>
  <c r="BO66" i="7"/>
  <c r="BO53" i="7"/>
  <c r="BN51" i="7"/>
  <c r="BM51" i="8"/>
  <c r="BM78" i="8"/>
  <c r="BN44" i="7"/>
  <c r="BM44" i="8"/>
  <c r="BM27" i="8"/>
  <c r="BP48" i="7"/>
  <c r="BO61" i="7"/>
  <c r="BO20" i="7"/>
  <c r="BO23" i="7"/>
  <c r="BM14" i="8"/>
  <c r="BO30" i="7"/>
  <c r="BP96" i="7"/>
  <c r="BM77" i="8"/>
  <c r="BN108" i="7"/>
  <c r="BM108" i="8"/>
  <c r="BM50" i="8"/>
  <c r="BM42" i="8"/>
  <c r="BM33" i="8"/>
  <c r="BM15" i="8"/>
  <c r="BM107" i="8"/>
  <c r="BM58" i="8"/>
  <c r="BM29" i="8"/>
  <c r="BM56" i="8"/>
  <c r="BO86" i="7"/>
  <c r="BN28" i="7"/>
  <c r="BM28" i="8"/>
  <c r="BO82" i="7"/>
  <c r="BM21" i="8"/>
  <c r="BN88" i="7"/>
  <c r="BM88" i="8"/>
  <c r="BM79" i="8"/>
  <c r="BN7" i="7"/>
  <c r="BM7" i="8"/>
  <c r="BM36" i="8"/>
  <c r="BM76" i="8"/>
  <c r="BM98" i="8"/>
  <c r="BM46" i="8"/>
  <c r="BM48" i="8"/>
  <c r="BM52" i="8"/>
  <c r="BM96" i="8"/>
  <c r="BM80" i="8"/>
  <c r="BM22" i="8"/>
  <c r="BM19" i="8"/>
  <c r="BO14" i="7"/>
  <c r="BM55" i="8"/>
  <c r="BP19" i="7"/>
  <c r="BO33" i="7"/>
  <c r="BO15" i="7"/>
  <c r="BO58" i="7"/>
  <c r="BO56" i="7"/>
  <c r="BP71" i="7"/>
  <c r="BM87" i="8"/>
  <c r="BO60" i="7"/>
  <c r="BR73" i="7"/>
  <c r="BO18" i="7"/>
  <c r="BO10" i="7"/>
  <c r="BM65" i="8"/>
  <c r="BN84" i="7"/>
  <c r="BM84" i="8"/>
  <c r="BN91" i="7"/>
  <c r="BM91" i="8"/>
  <c r="BO9" i="7"/>
  <c r="BN68" i="7"/>
  <c r="BM68" i="8"/>
  <c r="BO47" i="7"/>
  <c r="BM105" i="8"/>
  <c r="BO21" i="7"/>
  <c r="BN62" i="7"/>
  <c r="BM62" i="8"/>
  <c r="BP22" i="7"/>
  <c r="BN39" i="7"/>
  <c r="BM39" i="8"/>
  <c r="BM103" i="8"/>
  <c r="BN100" i="7"/>
  <c r="BM100" i="8"/>
  <c r="BO55" i="7"/>
  <c r="BM34" i="8"/>
  <c r="BM59" i="8"/>
  <c r="BM17" i="8"/>
  <c r="BM106" i="8"/>
  <c r="BO25" i="7"/>
  <c r="BM93" i="8"/>
  <c r="BM97" i="8"/>
  <c r="BM45" i="8"/>
  <c r="BM43" i="8"/>
  <c r="BO105" i="7"/>
  <c r="BN40" i="7"/>
  <c r="BM40" i="8"/>
  <c r="BP87" i="7"/>
  <c r="BM66" i="8"/>
  <c r="BM53" i="8"/>
  <c r="BN95" i="7"/>
  <c r="BM95" i="8"/>
  <c r="BM61" i="8"/>
  <c r="BM20" i="8"/>
  <c r="BM23" i="8"/>
  <c r="BO103" i="7"/>
  <c r="BN12" i="7"/>
  <c r="BM12" i="8"/>
  <c r="BM30" i="8"/>
  <c r="BO49" i="7"/>
  <c r="BN13" i="7"/>
  <c r="BM13" i="8"/>
  <c r="BP80" i="7"/>
  <c r="BN70" i="7"/>
  <c r="BM70" i="8"/>
  <c r="BN64" i="7"/>
  <c r="BM64" i="8"/>
  <c r="BO94" i="7"/>
  <c r="BO34" i="7"/>
  <c r="BP76" i="7"/>
  <c r="BO59" i="7"/>
  <c r="BO17" i="7"/>
  <c r="BO106" i="7"/>
  <c r="BO74" i="7"/>
  <c r="BM86" i="8"/>
  <c r="BM71" i="8"/>
  <c r="BN109" i="8" l="1"/>
  <c r="BN15" i="8"/>
  <c r="BQ109" i="7"/>
  <c r="BR109" i="7" s="1"/>
  <c r="BP74" i="7"/>
  <c r="BP103" i="7"/>
  <c r="BN48" i="8"/>
  <c r="BN25" i="8"/>
  <c r="BQ22" i="7"/>
  <c r="BP21" i="7"/>
  <c r="BP18" i="7"/>
  <c r="BP60" i="7"/>
  <c r="BP14" i="7"/>
  <c r="BO7" i="7"/>
  <c r="BN7" i="8"/>
  <c r="BN36" i="8"/>
  <c r="BN38" i="8"/>
  <c r="BN22" i="8"/>
  <c r="BN71" i="8"/>
  <c r="BN52" i="8"/>
  <c r="BN23" i="8"/>
  <c r="BN66" i="8"/>
  <c r="BN43" i="8"/>
  <c r="BN92" i="8"/>
  <c r="BO69" i="7"/>
  <c r="BN69" i="8"/>
  <c r="BN49" i="8"/>
  <c r="BO68" i="7"/>
  <c r="BN68" i="8"/>
  <c r="BO91" i="7"/>
  <c r="BN91" i="8"/>
  <c r="BN10" i="8"/>
  <c r="BP56" i="7"/>
  <c r="BN30" i="8"/>
  <c r="BO51" i="7"/>
  <c r="BN51" i="8"/>
  <c r="BP66" i="7"/>
  <c r="BP43" i="7"/>
  <c r="BP35" i="7"/>
  <c r="BN63" i="8"/>
  <c r="BN6" i="8"/>
  <c r="BO8" i="7"/>
  <c r="BN8" i="8"/>
  <c r="BN29" i="8"/>
  <c r="BN50" i="8"/>
  <c r="BN74" i="8"/>
  <c r="BN17" i="8"/>
  <c r="BN94" i="8"/>
  <c r="BN96" i="8"/>
  <c r="BN103" i="8"/>
  <c r="BN55" i="8"/>
  <c r="BN21" i="8"/>
  <c r="BP47" i="7"/>
  <c r="BP9" i="7"/>
  <c r="BO84" i="7"/>
  <c r="BN84" i="8"/>
  <c r="BN18" i="8"/>
  <c r="BN60" i="8"/>
  <c r="BQ71" i="7"/>
  <c r="BP58" i="7"/>
  <c r="BP33" i="7"/>
  <c r="BN14" i="8"/>
  <c r="BO88" i="7"/>
  <c r="BN88" i="8"/>
  <c r="BN20" i="8"/>
  <c r="BQ48" i="7"/>
  <c r="BP53" i="7"/>
  <c r="BP45" i="7"/>
  <c r="BQ46" i="7"/>
  <c r="BO32" i="7"/>
  <c r="BN32" i="8"/>
  <c r="BN98" i="8"/>
  <c r="BP97" i="7"/>
  <c r="BO104" i="7"/>
  <c r="BN104" i="8"/>
  <c r="BP93" i="7"/>
  <c r="BO11" i="7"/>
  <c r="BN11" i="8"/>
  <c r="BP89" i="7"/>
  <c r="BP65" i="7"/>
  <c r="BQ36" i="7"/>
  <c r="BN83" i="8"/>
  <c r="BN26" i="8"/>
  <c r="BN31" i="8"/>
  <c r="BN99" i="8"/>
  <c r="BN102" i="8"/>
  <c r="BN37" i="8"/>
  <c r="BN107" i="8"/>
  <c r="BN42" i="8"/>
  <c r="BN77" i="8"/>
  <c r="BN101" i="8"/>
  <c r="BN90" i="8"/>
  <c r="BP17" i="7"/>
  <c r="BQ76" i="7"/>
  <c r="BP94" i="7"/>
  <c r="BO70" i="7"/>
  <c r="BN70" i="8"/>
  <c r="BO13" i="7"/>
  <c r="BN13" i="8"/>
  <c r="BO40" i="7"/>
  <c r="BN40" i="8"/>
  <c r="BP55" i="7"/>
  <c r="BN56" i="8"/>
  <c r="BO28" i="7"/>
  <c r="BN28" i="8"/>
  <c r="BQ96" i="7"/>
  <c r="BN61" i="8"/>
  <c r="BO54" i="7"/>
  <c r="BN54" i="8"/>
  <c r="BN35" i="8"/>
  <c r="BN81" i="8"/>
  <c r="BP83" i="7"/>
  <c r="BP26" i="7"/>
  <c r="BP31" i="7"/>
  <c r="BP99" i="7"/>
  <c r="BN73" i="8"/>
  <c r="BP37" i="7"/>
  <c r="BP107" i="7"/>
  <c r="BP42" i="7"/>
  <c r="BP77" i="7"/>
  <c r="BN78" i="8"/>
  <c r="BP101" i="7"/>
  <c r="BP90" i="7"/>
  <c r="BN106" i="8"/>
  <c r="BN59" i="8"/>
  <c r="BN34" i="8"/>
  <c r="BN105" i="8"/>
  <c r="BN46" i="8"/>
  <c r="BP25" i="7"/>
  <c r="BN76" i="8"/>
  <c r="BO39" i="7"/>
  <c r="BN39" i="8"/>
  <c r="BP15" i="7"/>
  <c r="BQ19" i="7"/>
  <c r="BN82" i="8"/>
  <c r="BN86" i="8"/>
  <c r="BN19" i="8"/>
  <c r="BO108" i="7"/>
  <c r="BN108" i="8"/>
  <c r="BP23" i="7"/>
  <c r="BP61" i="7"/>
  <c r="BO75" i="7"/>
  <c r="BN75" i="8"/>
  <c r="BO57" i="7"/>
  <c r="BN57" i="8"/>
  <c r="BN67" i="8"/>
  <c r="BO24" i="7"/>
  <c r="BN24" i="8"/>
  <c r="BQ92" i="7"/>
  <c r="BP81" i="7"/>
  <c r="BO85" i="7"/>
  <c r="BN85" i="8"/>
  <c r="BN79" i="8"/>
  <c r="BN41" i="8"/>
  <c r="BN27" i="8"/>
  <c r="BP78" i="7"/>
  <c r="BP106" i="7"/>
  <c r="BP59" i="7"/>
  <c r="BP34" i="7"/>
  <c r="BO64" i="7"/>
  <c r="BN64" i="8"/>
  <c r="BQ80" i="7"/>
  <c r="BP49" i="7"/>
  <c r="BO12" i="7"/>
  <c r="BN12" i="8"/>
  <c r="BO95" i="7"/>
  <c r="BN95" i="8"/>
  <c r="BQ87" i="7"/>
  <c r="BP105" i="7"/>
  <c r="BO100" i="7"/>
  <c r="BN100" i="8"/>
  <c r="BN87" i="8"/>
  <c r="BO62" i="7"/>
  <c r="BN62" i="8"/>
  <c r="BN47" i="8"/>
  <c r="BN9" i="8"/>
  <c r="BP10" i="7"/>
  <c r="BS73" i="7"/>
  <c r="BN58" i="8"/>
  <c r="BN33" i="8"/>
  <c r="BP82" i="7"/>
  <c r="BP86" i="7"/>
  <c r="BP30" i="7"/>
  <c r="BP20" i="7"/>
  <c r="BO44" i="7"/>
  <c r="BN44" i="8"/>
  <c r="BN53" i="8"/>
  <c r="BO72" i="7"/>
  <c r="BN72" i="8"/>
  <c r="BN45" i="8"/>
  <c r="BN97" i="8"/>
  <c r="BN93" i="8"/>
  <c r="BN89" i="8"/>
  <c r="BN65" i="8"/>
  <c r="BN80" i="8"/>
  <c r="BQ52" i="7"/>
  <c r="BP79" i="7"/>
  <c r="BQ38" i="7"/>
  <c r="BP41" i="7"/>
  <c r="BP63" i="7"/>
  <c r="BP6" i="7"/>
  <c r="BP29" i="7"/>
  <c r="BO16" i="7"/>
  <c r="BN16" i="8"/>
  <c r="BP50" i="7"/>
  <c r="BR102" i="7"/>
  <c r="BP27" i="7"/>
  <c r="BQ98" i="7"/>
  <c r="BQ67" i="7"/>
  <c r="BO109" i="8" l="1"/>
  <c r="BS109" i="7"/>
  <c r="BO82" i="8"/>
  <c r="BO30" i="8"/>
  <c r="BO65" i="8"/>
  <c r="BO43" i="8"/>
  <c r="BO103" i="8"/>
  <c r="BR67" i="7"/>
  <c r="BQ50" i="7"/>
  <c r="BQ29" i="7"/>
  <c r="BQ6" i="7"/>
  <c r="BQ41" i="7"/>
  <c r="BQ79" i="7"/>
  <c r="BP95" i="7"/>
  <c r="BO95" i="8"/>
  <c r="BP64" i="7"/>
  <c r="BO64" i="8"/>
  <c r="BQ59" i="7"/>
  <c r="BQ78" i="7"/>
  <c r="BP75" i="7"/>
  <c r="BO75" i="8"/>
  <c r="BQ23" i="7"/>
  <c r="BO15" i="8"/>
  <c r="BO90" i="8"/>
  <c r="BQ42" i="7"/>
  <c r="BO31" i="8"/>
  <c r="BO83" i="8"/>
  <c r="BR96" i="7"/>
  <c r="BO55" i="8"/>
  <c r="BO94" i="8"/>
  <c r="BO17" i="8"/>
  <c r="BQ43" i="7"/>
  <c r="BP51" i="7"/>
  <c r="BO51" i="8"/>
  <c r="BQ14" i="7"/>
  <c r="BQ18" i="7"/>
  <c r="BQ103" i="7"/>
  <c r="BO102" i="8"/>
  <c r="BP44" i="7"/>
  <c r="BO44" i="8"/>
  <c r="BO34" i="8"/>
  <c r="BO106" i="8"/>
  <c r="BO61" i="8"/>
  <c r="BQ15" i="7"/>
  <c r="BO25" i="8"/>
  <c r="BQ90" i="7"/>
  <c r="BO77" i="8"/>
  <c r="BO107" i="8"/>
  <c r="BP13" i="7"/>
  <c r="BO13" i="8"/>
  <c r="BQ17" i="7"/>
  <c r="BO89" i="8"/>
  <c r="BO97" i="8"/>
  <c r="BP32" i="7"/>
  <c r="BO32" i="8"/>
  <c r="BQ45" i="7"/>
  <c r="BR48" i="7"/>
  <c r="BQ9" i="7"/>
  <c r="BO60" i="8"/>
  <c r="BO27" i="8"/>
  <c r="BO50" i="8"/>
  <c r="BO29" i="8"/>
  <c r="BO6" i="8"/>
  <c r="BO41" i="8"/>
  <c r="BO79" i="8"/>
  <c r="BQ20" i="7"/>
  <c r="BQ86" i="7"/>
  <c r="BQ10" i="7"/>
  <c r="BP62" i="7"/>
  <c r="BO62" i="8"/>
  <c r="BO105" i="8"/>
  <c r="BO49" i="8"/>
  <c r="BO59" i="8"/>
  <c r="BO78" i="8"/>
  <c r="BQ81" i="7"/>
  <c r="BP24" i="7"/>
  <c r="BO24" i="8"/>
  <c r="BO23" i="8"/>
  <c r="BR19" i="7"/>
  <c r="BP39" i="7"/>
  <c r="BO39" i="8"/>
  <c r="BQ101" i="7"/>
  <c r="BO42" i="8"/>
  <c r="BO37" i="8"/>
  <c r="BQ99" i="7"/>
  <c r="BQ26" i="7"/>
  <c r="BP40" i="7"/>
  <c r="BO40" i="8"/>
  <c r="BP70" i="7"/>
  <c r="BO70" i="8"/>
  <c r="BR76" i="7"/>
  <c r="BR46" i="7"/>
  <c r="BQ53" i="7"/>
  <c r="BQ33" i="7"/>
  <c r="BR71" i="7"/>
  <c r="BP84" i="7"/>
  <c r="BO84" i="8"/>
  <c r="BQ47" i="7"/>
  <c r="BQ56" i="7"/>
  <c r="BP69" i="7"/>
  <c r="BO69" i="8"/>
  <c r="BO14" i="8"/>
  <c r="BO18" i="8"/>
  <c r="BQ27" i="7"/>
  <c r="BQ105" i="7"/>
  <c r="BQ49" i="7"/>
  <c r="BQ37" i="7"/>
  <c r="BQ65" i="7"/>
  <c r="BO11" i="8"/>
  <c r="BP11" i="7"/>
  <c r="BP104" i="7"/>
  <c r="BO104" i="8"/>
  <c r="BO45" i="8"/>
  <c r="BP88" i="7"/>
  <c r="BO88" i="8"/>
  <c r="BO58" i="8"/>
  <c r="BO9" i="8"/>
  <c r="BP68" i="7"/>
  <c r="BO68" i="8"/>
  <c r="BR22" i="7"/>
  <c r="BO63" i="8"/>
  <c r="BQ30" i="7"/>
  <c r="BQ82" i="7"/>
  <c r="BT73" i="7"/>
  <c r="BP85" i="7"/>
  <c r="BO85" i="8"/>
  <c r="BR92" i="7"/>
  <c r="BQ31" i="7"/>
  <c r="BQ83" i="7"/>
  <c r="BP54" i="7"/>
  <c r="BO54" i="8"/>
  <c r="BQ55" i="7"/>
  <c r="BQ94" i="7"/>
  <c r="BO93" i="8"/>
  <c r="BQ58" i="7"/>
  <c r="BO35" i="8"/>
  <c r="BO66" i="8"/>
  <c r="BO21" i="8"/>
  <c r="BO74" i="8"/>
  <c r="BR98" i="7"/>
  <c r="BS102" i="7"/>
  <c r="BP16" i="7"/>
  <c r="BO16" i="8"/>
  <c r="BO73" i="8"/>
  <c r="BQ63" i="7"/>
  <c r="BR38" i="7"/>
  <c r="BR52" i="7"/>
  <c r="BP72" i="7"/>
  <c r="BO72" i="8"/>
  <c r="BO20" i="8"/>
  <c r="BO86" i="8"/>
  <c r="BO10" i="8"/>
  <c r="BP100" i="7"/>
  <c r="BO100" i="8"/>
  <c r="BR87" i="7"/>
  <c r="BP12" i="7"/>
  <c r="BO12" i="8"/>
  <c r="BR80" i="7"/>
  <c r="BQ34" i="7"/>
  <c r="BQ106" i="7"/>
  <c r="BO81" i="8"/>
  <c r="BP57" i="7"/>
  <c r="BO57" i="8"/>
  <c r="BQ61" i="7"/>
  <c r="BP108" i="7"/>
  <c r="BO108" i="8"/>
  <c r="BQ25" i="7"/>
  <c r="BO101" i="8"/>
  <c r="BQ77" i="7"/>
  <c r="BQ107" i="7"/>
  <c r="BO99" i="8"/>
  <c r="BO26" i="8"/>
  <c r="BP28" i="7"/>
  <c r="BO28" i="8"/>
  <c r="BR36" i="7"/>
  <c r="BQ89" i="7"/>
  <c r="BQ93" i="7"/>
  <c r="BQ97" i="7"/>
  <c r="BO53" i="8"/>
  <c r="BO33" i="8"/>
  <c r="BO47" i="8"/>
  <c r="BP8" i="7"/>
  <c r="BO8" i="8"/>
  <c r="BQ35" i="7"/>
  <c r="BQ66" i="7"/>
  <c r="BO56" i="8"/>
  <c r="BP91" i="7"/>
  <c r="BO91" i="8"/>
  <c r="BP7" i="7"/>
  <c r="BO7" i="8"/>
  <c r="BO36" i="8"/>
  <c r="BO46" i="8"/>
  <c r="BO48" i="8"/>
  <c r="BO71" i="8"/>
  <c r="BO67" i="8"/>
  <c r="BO19" i="8"/>
  <c r="BO96" i="8"/>
  <c r="BO22" i="8"/>
  <c r="BO76" i="8"/>
  <c r="BO98" i="8"/>
  <c r="BO38" i="8"/>
  <c r="BO52" i="8"/>
  <c r="BO87" i="8"/>
  <c r="BO80" i="8"/>
  <c r="BO92" i="8"/>
  <c r="BQ60" i="7"/>
  <c r="BQ21" i="7"/>
  <c r="BQ74" i="7"/>
  <c r="BP109" i="8" l="1"/>
  <c r="BT109" i="7"/>
  <c r="BP103" i="8"/>
  <c r="BP29" i="8"/>
  <c r="BR21" i="7"/>
  <c r="BR107" i="7"/>
  <c r="BQ108" i="7"/>
  <c r="BR108" i="7" s="1"/>
  <c r="BP108" i="8"/>
  <c r="BQ57" i="7"/>
  <c r="BP57" i="8"/>
  <c r="BP34" i="8"/>
  <c r="BP31" i="8"/>
  <c r="BR26" i="7"/>
  <c r="BP9" i="8"/>
  <c r="BP45" i="8"/>
  <c r="BP90" i="8"/>
  <c r="BR15" i="7"/>
  <c r="BP6" i="8"/>
  <c r="BP74" i="8"/>
  <c r="BP46" i="8"/>
  <c r="BR93" i="7"/>
  <c r="BS36" i="7"/>
  <c r="BP77" i="8"/>
  <c r="BR25" i="7"/>
  <c r="BP61" i="8"/>
  <c r="BR94" i="7"/>
  <c r="BQ85" i="7"/>
  <c r="BP85" i="8"/>
  <c r="BP105" i="8"/>
  <c r="BQ69" i="7"/>
  <c r="BP69" i="8"/>
  <c r="BS71" i="7"/>
  <c r="BS76" i="7"/>
  <c r="BP99" i="8"/>
  <c r="BP101" i="8"/>
  <c r="BQ24" i="7"/>
  <c r="BP24" i="8"/>
  <c r="BQ62" i="7"/>
  <c r="BP62" i="8"/>
  <c r="BQ13" i="7"/>
  <c r="BP13" i="8"/>
  <c r="BR90" i="7"/>
  <c r="BQ75" i="7"/>
  <c r="BP75" i="8"/>
  <c r="BR59" i="7"/>
  <c r="BR41" i="7"/>
  <c r="BR6" i="7"/>
  <c r="BR50" i="7"/>
  <c r="BR74" i="7"/>
  <c r="BR60" i="7"/>
  <c r="BR35" i="7"/>
  <c r="BP71" i="8"/>
  <c r="BP97" i="8"/>
  <c r="BP89" i="8"/>
  <c r="BP76" i="8"/>
  <c r="BR77" i="7"/>
  <c r="BP19" i="8"/>
  <c r="BR61" i="7"/>
  <c r="BP106" i="8"/>
  <c r="BQ72" i="7"/>
  <c r="BP72" i="8"/>
  <c r="BS38" i="7"/>
  <c r="BP55" i="8"/>
  <c r="BP83" i="8"/>
  <c r="BP80" i="8"/>
  <c r="BP82" i="8"/>
  <c r="BP52" i="8"/>
  <c r="BP65" i="8"/>
  <c r="BP92" i="8"/>
  <c r="BR105" i="7"/>
  <c r="BP56" i="8"/>
  <c r="BP33" i="8"/>
  <c r="BP96" i="8"/>
  <c r="BR99" i="7"/>
  <c r="BR101" i="7"/>
  <c r="BS19" i="7"/>
  <c r="BP81" i="8"/>
  <c r="BP10" i="8"/>
  <c r="BP20" i="8"/>
  <c r="BP67" i="8"/>
  <c r="BP17" i="8"/>
  <c r="BP38" i="8"/>
  <c r="BR103" i="7"/>
  <c r="BR14" i="7"/>
  <c r="BR43" i="7"/>
  <c r="BP42" i="8"/>
  <c r="BP23" i="8"/>
  <c r="BP78" i="8"/>
  <c r="BP79" i="8"/>
  <c r="BP102" i="8"/>
  <c r="BR66" i="7"/>
  <c r="BQ8" i="7"/>
  <c r="BP8" i="8"/>
  <c r="BP93" i="8"/>
  <c r="BQ28" i="7"/>
  <c r="BP28" i="8"/>
  <c r="BP25" i="8"/>
  <c r="BS52" i="7"/>
  <c r="BR63" i="7"/>
  <c r="BP58" i="8"/>
  <c r="BP94" i="8"/>
  <c r="BP30" i="8"/>
  <c r="BP48" i="8"/>
  <c r="BQ11" i="7"/>
  <c r="BP11" i="8"/>
  <c r="BP37" i="8"/>
  <c r="BR49" i="7"/>
  <c r="BR27" i="7"/>
  <c r="BP47" i="8"/>
  <c r="BP53" i="8"/>
  <c r="BQ39" i="7"/>
  <c r="BP39" i="8"/>
  <c r="BP86" i="8"/>
  <c r="BP98" i="8"/>
  <c r="BR18" i="7"/>
  <c r="BQ51" i="7"/>
  <c r="BP51" i="8"/>
  <c r="BP59" i="8"/>
  <c r="BP41" i="8"/>
  <c r="BP50" i="8"/>
  <c r="BP60" i="8"/>
  <c r="BQ91" i="7"/>
  <c r="BP91" i="8"/>
  <c r="BP35" i="8"/>
  <c r="BR34" i="7"/>
  <c r="BQ12" i="7"/>
  <c r="BP12" i="8"/>
  <c r="BQ100" i="7"/>
  <c r="BP100" i="8"/>
  <c r="BT102" i="7"/>
  <c r="BR58" i="7"/>
  <c r="BQ54" i="7"/>
  <c r="BP54" i="8"/>
  <c r="BR31" i="7"/>
  <c r="BR30" i="7"/>
  <c r="BS22" i="7"/>
  <c r="BR37" i="7"/>
  <c r="BP22" i="8"/>
  <c r="BR47" i="7"/>
  <c r="BR53" i="7"/>
  <c r="BQ40" i="7"/>
  <c r="BP40" i="8"/>
  <c r="BR86" i="7"/>
  <c r="BR9" i="7"/>
  <c r="BR45" i="7"/>
  <c r="BQ44" i="7"/>
  <c r="BP44" i="8"/>
  <c r="BP14" i="8"/>
  <c r="BP43" i="8"/>
  <c r="BQ95" i="7"/>
  <c r="BP95" i="8"/>
  <c r="BP21" i="8"/>
  <c r="BQ7" i="7"/>
  <c r="BP7" i="8"/>
  <c r="BP66" i="8"/>
  <c r="BR97" i="7"/>
  <c r="BR89" i="7"/>
  <c r="BP107" i="8"/>
  <c r="BR106" i="7"/>
  <c r="BS80" i="7"/>
  <c r="BS87" i="7"/>
  <c r="BP63" i="8"/>
  <c r="BQ16" i="7"/>
  <c r="BP16" i="8"/>
  <c r="BS98" i="7"/>
  <c r="BP36" i="8"/>
  <c r="BR55" i="7"/>
  <c r="BR83" i="7"/>
  <c r="BS92" i="7"/>
  <c r="BP87" i="8"/>
  <c r="BR82" i="7"/>
  <c r="BQ68" i="7"/>
  <c r="BP68" i="8"/>
  <c r="BQ88" i="7"/>
  <c r="BP88" i="8"/>
  <c r="BQ104" i="7"/>
  <c r="BP104" i="8"/>
  <c r="BR65" i="7"/>
  <c r="BP49" i="8"/>
  <c r="BP27" i="8"/>
  <c r="BR56" i="7"/>
  <c r="BQ84" i="7"/>
  <c r="BP84" i="8"/>
  <c r="BR33" i="7"/>
  <c r="BS46" i="7"/>
  <c r="BQ70" i="7"/>
  <c r="BP70" i="8"/>
  <c r="BP26" i="8"/>
  <c r="BR81" i="7"/>
  <c r="BR10" i="7"/>
  <c r="BR20" i="7"/>
  <c r="BS48" i="7"/>
  <c r="BQ32" i="7"/>
  <c r="BP32" i="8"/>
  <c r="BR17" i="7"/>
  <c r="BP15" i="8"/>
  <c r="BP18" i="8"/>
  <c r="BS96" i="7"/>
  <c r="BR42" i="7"/>
  <c r="BR23" i="7"/>
  <c r="BR78" i="7"/>
  <c r="BQ64" i="7"/>
  <c r="BP64" i="8"/>
  <c r="BR79" i="7"/>
  <c r="BP73" i="8"/>
  <c r="BR29" i="7"/>
  <c r="BS67" i="7"/>
  <c r="BQ17" i="8" l="1"/>
  <c r="BQ10" i="8"/>
  <c r="BQ106" i="8"/>
  <c r="BQ109" i="8"/>
  <c r="BQ27" i="8"/>
  <c r="BQ55" i="8"/>
  <c r="BQ23" i="8"/>
  <c r="BS108" i="7"/>
  <c r="BT46" i="7"/>
  <c r="BR84" i="7"/>
  <c r="BQ84" i="8"/>
  <c r="BR104" i="7"/>
  <c r="BQ104" i="8"/>
  <c r="BT98" i="7"/>
  <c r="BS43" i="7"/>
  <c r="BS103" i="7"/>
  <c r="BQ99" i="8"/>
  <c r="BQ98" i="8"/>
  <c r="BS15" i="7"/>
  <c r="BQ26" i="8"/>
  <c r="BQ107" i="8"/>
  <c r="BR64" i="7"/>
  <c r="BQ64" i="8"/>
  <c r="BS23" i="7"/>
  <c r="BS17" i="7"/>
  <c r="BT48" i="7"/>
  <c r="BS10" i="7"/>
  <c r="BQ33" i="8"/>
  <c r="BQ82" i="8"/>
  <c r="BT92" i="7"/>
  <c r="BS55" i="7"/>
  <c r="BS89" i="7"/>
  <c r="BR95" i="7"/>
  <c r="BQ95" i="8"/>
  <c r="BS9" i="7"/>
  <c r="BS47" i="7"/>
  <c r="BR54" i="7"/>
  <c r="BQ54" i="8"/>
  <c r="BS63" i="7"/>
  <c r="BR8" i="7"/>
  <c r="BQ8" i="8"/>
  <c r="BT19" i="7"/>
  <c r="BR85" i="7"/>
  <c r="BQ85" i="8"/>
  <c r="BQ25" i="8"/>
  <c r="BT36" i="7"/>
  <c r="BS26" i="7"/>
  <c r="BR57" i="7"/>
  <c r="BQ57" i="8"/>
  <c r="BS107" i="7"/>
  <c r="BT67" i="7"/>
  <c r="BQ79" i="8"/>
  <c r="BQ78" i="8"/>
  <c r="BQ42" i="8"/>
  <c r="BQ20" i="8"/>
  <c r="BQ81" i="8"/>
  <c r="BR70" i="7"/>
  <c r="BQ70" i="8"/>
  <c r="BS33" i="7"/>
  <c r="BS56" i="7"/>
  <c r="BS65" i="7"/>
  <c r="BR88" i="7"/>
  <c r="BQ88" i="8"/>
  <c r="BS82" i="7"/>
  <c r="BQ83" i="8"/>
  <c r="BR16" i="7"/>
  <c r="BQ16" i="8"/>
  <c r="BT87" i="7"/>
  <c r="BS106" i="7"/>
  <c r="BQ97" i="8"/>
  <c r="BR7" i="7"/>
  <c r="BQ7" i="8"/>
  <c r="BQ76" i="8"/>
  <c r="BQ71" i="8"/>
  <c r="BQ22" i="8"/>
  <c r="BQ19" i="8"/>
  <c r="BQ38" i="8"/>
  <c r="BQ36" i="8"/>
  <c r="BQ45" i="8"/>
  <c r="BQ86" i="8"/>
  <c r="BQ53" i="8"/>
  <c r="BT22" i="7"/>
  <c r="BQ31" i="8"/>
  <c r="BQ58" i="8"/>
  <c r="BQ34" i="8"/>
  <c r="BR91" i="7"/>
  <c r="BQ91" i="8"/>
  <c r="BS18" i="7"/>
  <c r="BR39" i="7"/>
  <c r="BQ39" i="8"/>
  <c r="BS27" i="7"/>
  <c r="BR28" i="7"/>
  <c r="BQ28" i="8"/>
  <c r="BQ66" i="8"/>
  <c r="BQ96" i="8"/>
  <c r="BS14" i="7"/>
  <c r="BQ101" i="8"/>
  <c r="BQ105" i="8"/>
  <c r="BT38" i="7"/>
  <c r="BQ80" i="8"/>
  <c r="BS35" i="7"/>
  <c r="BS74" i="7"/>
  <c r="BQ73" i="8"/>
  <c r="BS41" i="7"/>
  <c r="BR75" i="7"/>
  <c r="BQ75" i="8"/>
  <c r="BR13" i="7"/>
  <c r="BQ13" i="8"/>
  <c r="BR24" i="7"/>
  <c r="BQ24" i="8"/>
  <c r="BT76" i="7"/>
  <c r="BR69" i="7"/>
  <c r="BQ69" i="8"/>
  <c r="BQ94" i="8"/>
  <c r="BS25" i="7"/>
  <c r="BQ93" i="8"/>
  <c r="BQ21" i="8"/>
  <c r="BS29" i="7"/>
  <c r="BR68" i="7"/>
  <c r="BQ68" i="8"/>
  <c r="BQ52" i="8"/>
  <c r="BT80" i="7"/>
  <c r="BQ89" i="8"/>
  <c r="BQ9" i="8"/>
  <c r="BQ47" i="8"/>
  <c r="BS37" i="7"/>
  <c r="BS30" i="7"/>
  <c r="BR51" i="7"/>
  <c r="BQ51" i="8"/>
  <c r="BS49" i="7"/>
  <c r="BQ63" i="8"/>
  <c r="BQ67" i="8"/>
  <c r="BR72" i="7"/>
  <c r="BQ72" i="8"/>
  <c r="BQ61" i="8"/>
  <c r="BS77" i="7"/>
  <c r="BS60" i="7"/>
  <c r="BS50" i="7"/>
  <c r="BS6" i="7"/>
  <c r="BS59" i="7"/>
  <c r="BS90" i="7"/>
  <c r="BR62" i="7"/>
  <c r="BQ62" i="8"/>
  <c r="BT71" i="7"/>
  <c r="BT96" i="7"/>
  <c r="BQ56" i="8"/>
  <c r="BQ65" i="8"/>
  <c r="BR44" i="7"/>
  <c r="BQ44" i="8"/>
  <c r="BR40" i="7"/>
  <c r="BQ40" i="8"/>
  <c r="BR12" i="7"/>
  <c r="BQ12" i="8"/>
  <c r="BQ18" i="8"/>
  <c r="BQ14" i="8"/>
  <c r="BS99" i="7"/>
  <c r="BQ92" i="8"/>
  <c r="BQ87" i="8"/>
  <c r="BS61" i="7"/>
  <c r="BQ35" i="8"/>
  <c r="BQ74" i="8"/>
  <c r="BQ102" i="8"/>
  <c r="BQ41" i="8"/>
  <c r="BQ29" i="8"/>
  <c r="BS79" i="7"/>
  <c r="BS78" i="7"/>
  <c r="BS42" i="7"/>
  <c r="BR32" i="7"/>
  <c r="BQ32" i="8"/>
  <c r="BS20" i="7"/>
  <c r="BS81" i="7"/>
  <c r="BS83" i="7"/>
  <c r="BS97" i="7"/>
  <c r="BS45" i="7"/>
  <c r="BS86" i="7"/>
  <c r="BS53" i="7"/>
  <c r="BQ37" i="8"/>
  <c r="BQ30" i="8"/>
  <c r="BS31" i="7"/>
  <c r="BS58" i="7"/>
  <c r="BR100" i="7"/>
  <c r="BQ100" i="8"/>
  <c r="BS34" i="7"/>
  <c r="BQ49" i="8"/>
  <c r="BR11" i="7"/>
  <c r="BQ11" i="8"/>
  <c r="BT52" i="7"/>
  <c r="BS66" i="7"/>
  <c r="BQ43" i="8"/>
  <c r="BQ103" i="8"/>
  <c r="BQ48" i="8"/>
  <c r="BS101" i="7"/>
  <c r="BQ46" i="8"/>
  <c r="BS105" i="7"/>
  <c r="BQ77" i="8"/>
  <c r="BQ60" i="8"/>
  <c r="BQ50" i="8"/>
  <c r="BQ6" i="8"/>
  <c r="BQ59" i="8"/>
  <c r="BQ90" i="8"/>
  <c r="BS94" i="7"/>
  <c r="BS93" i="7"/>
  <c r="BQ15" i="8"/>
  <c r="BQ108" i="8"/>
  <c r="BS21" i="7"/>
  <c r="BR109" i="8" l="1"/>
  <c r="BR58" i="8"/>
  <c r="BR94" i="8"/>
  <c r="BR34" i="8"/>
  <c r="BR37" i="8"/>
  <c r="BR97" i="8"/>
  <c r="BR86" i="8"/>
  <c r="BR101" i="8"/>
  <c r="BR17" i="8"/>
  <c r="BR83" i="8"/>
  <c r="BR108" i="8"/>
  <c r="BT108" i="7"/>
  <c r="BT90" i="7"/>
  <c r="BT50" i="7"/>
  <c r="BS13" i="7"/>
  <c r="BR13" i="8"/>
  <c r="BR35" i="8"/>
  <c r="BT14" i="7"/>
  <c r="BS39" i="7"/>
  <c r="BR39" i="8"/>
  <c r="BS88" i="7"/>
  <c r="BR88" i="8"/>
  <c r="BT56" i="7"/>
  <c r="BS70" i="7"/>
  <c r="BR70" i="8"/>
  <c r="BR23" i="8"/>
  <c r="BR67" i="8"/>
  <c r="BT15" i="7"/>
  <c r="BT103" i="7"/>
  <c r="BS84" i="7"/>
  <c r="BR84" i="8"/>
  <c r="BT101" i="7"/>
  <c r="BR66" i="8"/>
  <c r="BT97" i="7"/>
  <c r="BR22" i="8"/>
  <c r="BS44" i="7"/>
  <c r="BR44" i="8"/>
  <c r="BR59" i="8"/>
  <c r="BR60" i="8"/>
  <c r="BS51" i="7"/>
  <c r="BR51" i="8"/>
  <c r="BT37" i="7"/>
  <c r="BS68" i="7"/>
  <c r="BR68" i="8"/>
  <c r="BR65" i="8"/>
  <c r="BR33" i="8"/>
  <c r="BT107" i="7"/>
  <c r="BT26" i="7"/>
  <c r="BT23" i="7"/>
  <c r="BR43" i="8"/>
  <c r="BR93" i="8"/>
  <c r="BR71" i="8"/>
  <c r="BT105" i="7"/>
  <c r="BT66" i="7"/>
  <c r="BS11" i="7"/>
  <c r="BR11" i="8"/>
  <c r="BR31" i="8"/>
  <c r="BR53" i="8"/>
  <c r="BR45" i="8"/>
  <c r="BR80" i="8"/>
  <c r="BR46" i="8"/>
  <c r="BT20" i="7"/>
  <c r="BT42" i="7"/>
  <c r="BT79" i="7"/>
  <c r="BT61" i="7"/>
  <c r="BR99" i="8"/>
  <c r="BR36" i="8"/>
  <c r="BS62" i="7"/>
  <c r="BR62" i="8"/>
  <c r="BT59" i="7"/>
  <c r="BT6" i="7"/>
  <c r="BT60" i="7"/>
  <c r="BR49" i="8"/>
  <c r="BR30" i="8"/>
  <c r="BR29" i="8"/>
  <c r="BR25" i="8"/>
  <c r="BS69" i="7"/>
  <c r="BR69" i="8"/>
  <c r="BS24" i="7"/>
  <c r="BR24" i="8"/>
  <c r="BS75" i="7"/>
  <c r="BR75" i="8"/>
  <c r="BR74" i="8"/>
  <c r="BT27" i="7"/>
  <c r="BT18" i="7"/>
  <c r="BR106" i="8"/>
  <c r="BT82" i="7"/>
  <c r="BT65" i="7"/>
  <c r="BT33" i="7"/>
  <c r="BS85" i="7"/>
  <c r="BR85" i="8"/>
  <c r="BS8" i="7"/>
  <c r="BR8" i="8"/>
  <c r="BS54" i="7"/>
  <c r="BR54" i="8"/>
  <c r="BT9" i="7"/>
  <c r="BT89" i="7"/>
  <c r="BR10" i="8"/>
  <c r="BT43" i="7"/>
  <c r="BS104" i="7"/>
  <c r="BR104" i="8"/>
  <c r="BT81" i="7"/>
  <c r="BS32" i="7"/>
  <c r="BR32" i="8"/>
  <c r="BT78" i="7"/>
  <c r="BR76" i="8"/>
  <c r="BR38" i="8"/>
  <c r="BR73" i="8"/>
  <c r="BT77" i="7"/>
  <c r="BT41" i="7"/>
  <c r="BS28" i="7"/>
  <c r="BR28" i="8"/>
  <c r="BS91" i="7"/>
  <c r="BR91" i="8"/>
  <c r="BS7" i="7"/>
  <c r="BR7" i="8"/>
  <c r="BR92" i="8"/>
  <c r="BR96" i="8"/>
  <c r="BR19" i="8"/>
  <c r="BR48" i="8"/>
  <c r="BR107" i="8"/>
  <c r="BR26" i="8"/>
  <c r="BT63" i="7"/>
  <c r="BT47" i="7"/>
  <c r="BS95" i="7"/>
  <c r="BR95" i="8"/>
  <c r="BR55" i="8"/>
  <c r="BT94" i="7"/>
  <c r="BR105" i="8"/>
  <c r="BT34" i="7"/>
  <c r="BT58" i="7"/>
  <c r="BT86" i="7"/>
  <c r="BT83" i="7"/>
  <c r="BR20" i="8"/>
  <c r="BR42" i="8"/>
  <c r="BR79" i="8"/>
  <c r="BR61" i="8"/>
  <c r="BR6" i="8"/>
  <c r="BT35" i="7"/>
  <c r="BR27" i="8"/>
  <c r="BR18" i="8"/>
  <c r="BR82" i="8"/>
  <c r="BR9" i="8"/>
  <c r="BR89" i="8"/>
  <c r="BT55" i="7"/>
  <c r="BR21" i="8"/>
  <c r="BT21" i="7"/>
  <c r="BT93" i="7"/>
  <c r="BS100" i="7"/>
  <c r="BR100" i="8"/>
  <c r="BT31" i="7"/>
  <c r="BT53" i="7"/>
  <c r="BT45" i="7"/>
  <c r="BR98" i="8"/>
  <c r="BR81" i="8"/>
  <c r="BR78" i="8"/>
  <c r="BT99" i="7"/>
  <c r="BS12" i="7"/>
  <c r="BR12" i="8"/>
  <c r="BS40" i="7"/>
  <c r="BR40" i="8"/>
  <c r="BR90" i="8"/>
  <c r="BR102" i="8"/>
  <c r="BR50" i="8"/>
  <c r="BR77" i="8"/>
  <c r="BS72" i="7"/>
  <c r="BR72" i="8"/>
  <c r="BT49" i="7"/>
  <c r="BT30" i="7"/>
  <c r="BT29" i="7"/>
  <c r="BT25" i="7"/>
  <c r="BR41" i="8"/>
  <c r="BT74" i="7"/>
  <c r="BR14" i="8"/>
  <c r="BT106" i="7"/>
  <c r="BS16" i="7"/>
  <c r="BR16" i="8"/>
  <c r="BR56" i="8"/>
  <c r="BS57" i="7"/>
  <c r="BR57" i="8"/>
  <c r="BR63" i="8"/>
  <c r="BR47" i="8"/>
  <c r="BR87" i="8"/>
  <c r="BT10" i="7"/>
  <c r="BT17" i="7"/>
  <c r="BS64" i="7"/>
  <c r="BR64" i="8"/>
  <c r="BR15" i="8"/>
  <c r="BR103" i="8"/>
  <c r="BR52" i="8"/>
  <c r="BS108" i="8" l="1"/>
  <c r="BS109" i="8"/>
  <c r="BS47" i="8"/>
  <c r="BT72" i="7"/>
  <c r="BS72" i="8"/>
  <c r="BS55" i="8"/>
  <c r="BS34" i="8"/>
  <c r="BT95" i="7"/>
  <c r="BS95" i="8"/>
  <c r="BT104" i="7"/>
  <c r="BS104" i="8"/>
  <c r="BS67" i="8"/>
  <c r="BS18" i="8"/>
  <c r="BS60" i="8"/>
  <c r="BS6" i="8"/>
  <c r="BS61" i="8"/>
  <c r="BS42" i="8"/>
  <c r="BS10" i="8"/>
  <c r="BS53" i="8"/>
  <c r="BT7" i="7"/>
  <c r="BS7" i="8"/>
  <c r="BS52" i="8"/>
  <c r="BS48" i="8"/>
  <c r="BS87" i="8"/>
  <c r="BS22" i="8"/>
  <c r="BS96" i="8"/>
  <c r="BS46" i="8"/>
  <c r="BS80" i="8"/>
  <c r="BS43" i="8"/>
  <c r="BS33" i="8"/>
  <c r="BS82" i="8"/>
  <c r="BT62" i="7"/>
  <c r="BS62" i="8"/>
  <c r="BS105" i="8"/>
  <c r="BS97" i="8"/>
  <c r="BT39" i="7"/>
  <c r="BS39" i="8"/>
  <c r="BS90" i="8"/>
  <c r="BS98" i="8"/>
  <c r="BT64" i="7"/>
  <c r="BS64" i="8"/>
  <c r="BT57" i="7"/>
  <c r="BS57" i="8"/>
  <c r="BS38" i="8"/>
  <c r="BS99" i="8"/>
  <c r="BT100" i="7"/>
  <c r="BS100" i="8"/>
  <c r="BS83" i="8"/>
  <c r="BS58" i="8"/>
  <c r="BS77" i="8"/>
  <c r="BT32" i="7"/>
  <c r="BS32" i="8"/>
  <c r="BT54" i="7"/>
  <c r="BS54" i="8"/>
  <c r="BT85" i="7"/>
  <c r="BS85" i="8"/>
  <c r="BS27" i="8"/>
  <c r="BT75" i="7"/>
  <c r="BS75" i="8"/>
  <c r="BT69" i="7"/>
  <c r="BS69" i="8"/>
  <c r="BS102" i="8"/>
  <c r="BS59" i="8"/>
  <c r="BS79" i="8"/>
  <c r="BS20" i="8"/>
  <c r="BT11" i="7"/>
  <c r="BS11" i="8"/>
  <c r="BS23" i="8"/>
  <c r="BT68" i="7"/>
  <c r="BS68" i="8"/>
  <c r="BT51" i="7"/>
  <c r="BS51" i="8"/>
  <c r="BS15" i="8"/>
  <c r="BS14" i="8"/>
  <c r="BT13" i="7"/>
  <c r="BS13" i="8"/>
  <c r="BS86" i="8"/>
  <c r="BS92" i="8"/>
  <c r="BT8" i="7"/>
  <c r="BS8" i="8"/>
  <c r="BT24" i="7"/>
  <c r="BS24" i="8"/>
  <c r="BS101" i="8"/>
  <c r="BS103" i="8"/>
  <c r="BS56" i="8"/>
  <c r="BS29" i="8"/>
  <c r="BS49" i="8"/>
  <c r="BS71" i="8"/>
  <c r="BT12" i="7"/>
  <c r="BS12" i="8"/>
  <c r="BS21" i="8"/>
  <c r="BT28" i="7"/>
  <c r="BS28" i="8"/>
  <c r="BS89" i="8"/>
  <c r="BS26" i="8"/>
  <c r="BT16" i="7"/>
  <c r="BS16" i="8"/>
  <c r="BS76" i="8"/>
  <c r="BS17" i="8"/>
  <c r="BS19" i="8"/>
  <c r="BS106" i="8"/>
  <c r="BS74" i="8"/>
  <c r="BS25" i="8"/>
  <c r="BS30" i="8"/>
  <c r="BT40" i="7"/>
  <c r="BS40" i="8"/>
  <c r="BS45" i="8"/>
  <c r="BS31" i="8"/>
  <c r="BS93" i="8"/>
  <c r="BS35" i="8"/>
  <c r="BS94" i="8"/>
  <c r="BS63" i="8"/>
  <c r="BT91" i="7"/>
  <c r="BS91" i="8"/>
  <c r="BS41" i="8"/>
  <c r="BS78" i="8"/>
  <c r="BS81" i="8"/>
  <c r="BS9" i="8"/>
  <c r="BS36" i="8"/>
  <c r="BS65" i="8"/>
  <c r="BS73" i="8"/>
  <c r="BS66" i="8"/>
  <c r="BS107" i="8"/>
  <c r="BS37" i="8"/>
  <c r="BT44" i="7"/>
  <c r="BS44" i="8"/>
  <c r="BT84" i="7"/>
  <c r="BS84" i="8"/>
  <c r="BT70" i="7"/>
  <c r="BS70" i="8"/>
  <c r="BT88" i="7"/>
  <c r="BS88" i="8"/>
  <c r="BS50" i="8"/>
  <c r="BT109" i="8" l="1"/>
  <c r="BT108" i="8"/>
  <c r="BT71" i="8"/>
  <c r="BT15" i="8"/>
  <c r="BT44" i="8"/>
  <c r="BT92" i="8"/>
  <c r="BT23" i="8"/>
  <c r="BT59" i="8"/>
  <c r="BT77" i="8"/>
  <c r="BT99" i="8"/>
  <c r="BT96" i="8"/>
  <c r="BT73" i="8"/>
  <c r="BT41" i="8"/>
  <c r="BT31" i="8"/>
  <c r="BT97" i="8"/>
  <c r="BT68" i="8"/>
  <c r="BT54" i="8"/>
  <c r="BT29" i="8"/>
  <c r="BT10" i="8"/>
  <c r="BT62" i="8"/>
  <c r="BT93" i="8"/>
  <c r="BT30" i="8"/>
  <c r="BT88" i="8"/>
  <c r="BT16" i="8"/>
  <c r="BT6" i="8"/>
  <c r="BT28" i="8"/>
  <c r="BT37" i="8"/>
  <c r="BT8" i="8"/>
  <c r="BT94" i="8"/>
  <c r="BT25" i="8"/>
  <c r="BT13" i="8"/>
  <c r="BT26" i="8"/>
  <c r="BT11" i="8"/>
  <c r="BT75" i="8"/>
  <c r="BT89" i="8"/>
  <c r="BT53" i="8"/>
  <c r="BT60" i="8"/>
  <c r="BT7" i="8"/>
  <c r="BT80" i="8"/>
  <c r="BT52" i="8"/>
  <c r="BT22" i="8"/>
  <c r="BT48" i="8"/>
  <c r="BT76" i="8"/>
  <c r="BT19" i="8"/>
  <c r="BT98" i="8"/>
  <c r="BT36" i="8"/>
  <c r="BT50" i="8"/>
  <c r="BT65" i="8"/>
  <c r="BT104" i="8"/>
  <c r="BT95" i="8"/>
  <c r="BT45" i="8"/>
  <c r="BT74" i="8"/>
  <c r="BT84" i="8"/>
  <c r="BT87" i="8"/>
  <c r="BT20" i="8"/>
  <c r="BT27" i="8"/>
  <c r="BT58" i="8"/>
  <c r="BT40" i="8"/>
  <c r="BT103" i="8"/>
  <c r="BT61" i="8"/>
  <c r="BT18" i="8"/>
  <c r="BT86" i="8"/>
  <c r="BT12" i="8"/>
  <c r="BT17" i="8"/>
  <c r="BT51" i="8"/>
  <c r="BT85" i="8"/>
  <c r="BT43" i="8"/>
  <c r="BT38" i="8"/>
  <c r="BT21" i="8"/>
  <c r="BT64" i="8"/>
  <c r="BT39" i="8"/>
  <c r="BT42" i="8"/>
  <c r="BT34" i="8"/>
  <c r="BT107" i="8"/>
  <c r="BT78" i="8"/>
  <c r="BT106" i="8"/>
  <c r="BT33" i="8"/>
  <c r="BT32" i="8"/>
  <c r="BT100" i="8"/>
  <c r="BT14" i="8"/>
  <c r="BT70" i="8"/>
  <c r="BT79" i="8"/>
  <c r="BT91" i="8"/>
  <c r="BT83" i="8"/>
  <c r="BT67" i="8"/>
  <c r="BT101" i="8"/>
  <c r="BT102" i="8"/>
  <c r="BT55" i="8"/>
  <c r="BT24" i="8"/>
  <c r="BT81" i="8"/>
  <c r="BT35" i="8"/>
  <c r="BT90" i="8"/>
  <c r="BT105" i="8"/>
  <c r="BT69" i="8"/>
  <c r="BT82" i="8"/>
  <c r="BT47" i="8"/>
  <c r="BT49" i="8"/>
  <c r="BT57" i="8"/>
  <c r="BT56" i="8"/>
  <c r="BT66" i="8"/>
  <c r="BT9" i="8"/>
  <c r="BT63" i="8"/>
  <c r="BT72" i="8"/>
  <c r="BT46" i="8"/>
</calcChain>
</file>

<file path=xl/sharedStrings.xml><?xml version="1.0" encoding="utf-8"?>
<sst xmlns="http://schemas.openxmlformats.org/spreadsheetml/2006/main" count="830" uniqueCount="465">
  <si>
    <t>Orálek Daniel</t>
  </si>
  <si>
    <t>MB</t>
  </si>
  <si>
    <t>MA</t>
  </si>
  <si>
    <t>Hostička Jan</t>
  </si>
  <si>
    <t>Malík Vít</t>
  </si>
  <si>
    <t>Rožmberské sklepy Borovany</t>
  </si>
  <si>
    <t>Kopecký Martin</t>
  </si>
  <si>
    <t>Vondrák Zbyněk</t>
  </si>
  <si>
    <t>Vinařství Vondrák Mělník</t>
  </si>
  <si>
    <t>Uhlíř Radek</t>
  </si>
  <si>
    <t>ZA</t>
  </si>
  <si>
    <t>Šarlinger Ivan</t>
  </si>
  <si>
    <t>SC Marathon Plzeň</t>
  </si>
  <si>
    <t>Lácha Pavel</t>
  </si>
  <si>
    <t>Diviš Jiří</t>
  </si>
  <si>
    <t>Vacarda Vladimír</t>
  </si>
  <si>
    <t>MC</t>
  </si>
  <si>
    <t>AC Slovan Liberec</t>
  </si>
  <si>
    <t>Sedlák Pavel</t>
  </si>
  <si>
    <t>ZB</t>
  </si>
  <si>
    <t>Svozil Libor</t>
  </si>
  <si>
    <t>MK Seitl Ostrava</t>
  </si>
  <si>
    <t>Hokeš Martin</t>
  </si>
  <si>
    <t>Coufal Petr</t>
  </si>
  <si>
    <t>Švanda Petr</t>
  </si>
  <si>
    <t>Kolář Martin</t>
  </si>
  <si>
    <t>Macek Petr</t>
  </si>
  <si>
    <t>MD</t>
  </si>
  <si>
    <t>Hrabuška Jaroslav</t>
  </si>
  <si>
    <t>Kmuníček Miloš</t>
  </si>
  <si>
    <t>Círal František</t>
  </si>
  <si>
    <t>Šimek Miroslav</t>
  </si>
  <si>
    <t>TC Dvořák Č. Budějovice</t>
  </si>
  <si>
    <t>Pinl Michal</t>
  </si>
  <si>
    <t>Kohoutová Věra</t>
  </si>
  <si>
    <t>Válek Petr</t>
  </si>
  <si>
    <t>Maraton Klub Kladno</t>
  </si>
  <si>
    <t>Kolář Ivan</t>
  </si>
  <si>
    <t>Arpida České Budějovice</t>
  </si>
  <si>
    <t>Beránek Josef</t>
  </si>
  <si>
    <t>Hodr David</t>
  </si>
  <si>
    <t>Jančář Stanislav</t>
  </si>
  <si>
    <t>Hrček Petr</t>
  </si>
  <si>
    <t>Coufal Patrik</t>
  </si>
  <si>
    <t>Hospic Prachatice</t>
  </si>
  <si>
    <t>Gruberova Marketa</t>
  </si>
  <si>
    <t>AC Mageo</t>
  </si>
  <si>
    <t>Bayerová Lenka</t>
  </si>
  <si>
    <t>TJ Sokol Unhošť</t>
  </si>
  <si>
    <t>Hons Pavel</t>
  </si>
  <si>
    <t>Maratón Klub Kladno</t>
  </si>
  <si>
    <t>Kocourek Jan</t>
  </si>
  <si>
    <t>SAYERLACK Prachatice</t>
  </si>
  <si>
    <t>Macek Tomáš</t>
  </si>
  <si>
    <t>Vostrý Miroslav</t>
  </si>
  <si>
    <t>Brossaud Jack</t>
  </si>
  <si>
    <t>JBP</t>
  </si>
  <si>
    <t>Krumer Miroslav</t>
  </si>
  <si>
    <t>MK Ostrov</t>
  </si>
  <si>
    <t>Kyselý Petr</t>
  </si>
  <si>
    <t>TJ Zduchovice</t>
  </si>
  <si>
    <t>Němečková Martina</t>
  </si>
  <si>
    <t>SK 4 DV ČB</t>
  </si>
  <si>
    <t>Dolejš Jan</t>
  </si>
  <si>
    <t>Drygalski Dominik</t>
  </si>
  <si>
    <t>Svoboda Václav</t>
  </si>
  <si>
    <t>Kmuníčková Jana</t>
  </si>
  <si>
    <t>Sadílek Václav</t>
  </si>
  <si>
    <t>Kleinová Petra</t>
  </si>
  <si>
    <t>Relative Team</t>
  </si>
  <si>
    <t>Zeman Pavel</t>
  </si>
  <si>
    <t>Traged team</t>
  </si>
  <si>
    <t>ME</t>
  </si>
  <si>
    <t>Budvar</t>
  </si>
  <si>
    <t>Ge Evžen</t>
  </si>
  <si>
    <t>Trailpoint</t>
  </si>
  <si>
    <t>Pártl Roman</t>
  </si>
  <si>
    <t>Havel Milan</t>
  </si>
  <si>
    <t>Zdouň Hrádek</t>
  </si>
  <si>
    <t>čas</t>
  </si>
  <si>
    <t>s.č.</t>
  </si>
  <si>
    <t>jméno</t>
  </si>
  <si>
    <t>kat</t>
  </si>
  <si>
    <t>poř_kat</t>
  </si>
  <si>
    <t>klub</t>
  </si>
  <si>
    <t>poř</t>
  </si>
  <si>
    <t>DNF</t>
  </si>
  <si>
    <t>Falta Hynek</t>
  </si>
  <si>
    <t>Cyklo Velešín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</si>
  <si>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</si>
  <si>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</si>
  <si>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</si>
  <si>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</si>
  <si>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</si>
  <si>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</si>
  <si>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</si>
  <si>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</si>
  <si>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</si>
  <si>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</si>
  <si>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</si>
  <si>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</si>
  <si>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</si>
  <si>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</si>
  <si>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</si>
  <si>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</si>
  <si>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</si>
  <si>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</si>
  <si>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</si>
  <si>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</si>
  <si>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</si>
  <si>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</si>
  <si>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</si>
  <si>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</si>
  <si>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</si>
  <si>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</si>
  <si>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</si>
  <si>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</si>
  <si>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</si>
  <si>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</si>
  <si>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</si>
  <si>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</si>
  <si>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</si>
  <si>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</si>
  <si>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</si>
  <si>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</si>
  <si>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</si>
  <si>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</si>
  <si>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</si>
  <si>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</si>
  <si>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</si>
  <si>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</si>
  <si>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</si>
  <si>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</si>
  <si>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</si>
  <si>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</si>
  <si>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</si>
  <si>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</si>
  <si>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</si>
  <si>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</si>
  <si>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</si>
  <si>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</si>
  <si>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</si>
  <si>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</si>
  <si>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</si>
  <si>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</si>
  <si>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</si>
  <si>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</si>
  <si>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</si>
  <si>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</si>
  <si>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</si>
  <si>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</si>
  <si>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</si>
  <si>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roč</t>
  </si>
  <si>
    <t>Tabulka časů v jednotlivých kolech</t>
  </si>
  <si>
    <t>MEZIČASY</t>
  </si>
  <si>
    <t>ČASY V JEDNOTLIVÝCH KOLECH</t>
  </si>
  <si>
    <t>POŘADÍ NA MEZIČASECH</t>
  </si>
  <si>
    <t>Pořadí na mezičasech v jednotlivých kolech</t>
  </si>
  <si>
    <t>celk. čas</t>
  </si>
  <si>
    <t>číslo kola   &gt; &gt; &gt;</t>
  </si>
  <si>
    <t>Tabulka mezičasů a pořadí po 4 km</t>
  </si>
  <si>
    <t>4 km</t>
  </si>
  <si>
    <t>8 km</t>
  </si>
  <si>
    <t>12 km</t>
  </si>
  <si>
    <t>16 km</t>
  </si>
  <si>
    <t>20 km</t>
  </si>
  <si>
    <t>24 km</t>
  </si>
  <si>
    <t>28 km</t>
  </si>
  <si>
    <t>32 km</t>
  </si>
  <si>
    <t>36 km</t>
  </si>
  <si>
    <t>40 km</t>
  </si>
  <si>
    <t>42 km</t>
  </si>
  <si>
    <t xml:space="preserve"> 4 km</t>
  </si>
  <si>
    <t xml:space="preserve"> 8 km</t>
  </si>
  <si>
    <t xml:space="preserve"> 12 km</t>
  </si>
  <si>
    <t xml:space="preserve"> 16 km</t>
  </si>
  <si>
    <t xml:space="preserve"> 20 km</t>
  </si>
  <si>
    <t xml:space="preserve"> 24 km</t>
  </si>
  <si>
    <t xml:space="preserve"> 28 km</t>
  </si>
  <si>
    <t xml:space="preserve"> 32 km</t>
  </si>
  <si>
    <t xml:space="preserve"> 36 km</t>
  </si>
  <si>
    <t xml:space="preserve"> 40 km</t>
  </si>
  <si>
    <t xml:space="preserve"> 42 km</t>
  </si>
  <si>
    <t>Tabulka mezičasů po jednotlivých kolech</t>
  </si>
  <si>
    <t>ČASY, MEZIČASY a POŘADÍ po 4 KM</t>
  </si>
  <si>
    <t>mezičasy</t>
  </si>
  <si>
    <t xml:space="preserve">  absolutní  pořadí na mezičasech</t>
  </si>
  <si>
    <t>časy po 4 km (první úsek je 4.195 metrů, poslední úsek má jen 2.000 metrů)</t>
  </si>
  <si>
    <t>0 - 4</t>
  </si>
  <si>
    <t>4 - 8</t>
  </si>
  <si>
    <t>8 - 12</t>
  </si>
  <si>
    <t>12 - 16</t>
  </si>
  <si>
    <t>16 -20</t>
  </si>
  <si>
    <t>20 - 24</t>
  </si>
  <si>
    <t>24 - 28</t>
  </si>
  <si>
    <t>28 - 32</t>
  </si>
  <si>
    <t>32 - 36</t>
  </si>
  <si>
    <t>36 - 40</t>
  </si>
  <si>
    <t>40 - 42</t>
  </si>
  <si>
    <t xml:space="preserve">0 - 4 </t>
  </si>
  <si>
    <t xml:space="preserve">4 - 8 </t>
  </si>
  <si>
    <t xml:space="preserve">8 - 12 </t>
  </si>
  <si>
    <t xml:space="preserve">12 - 16 </t>
  </si>
  <si>
    <t xml:space="preserve">16 -20 </t>
  </si>
  <si>
    <t xml:space="preserve">20 - 24 </t>
  </si>
  <si>
    <t xml:space="preserve">24 - 28 </t>
  </si>
  <si>
    <t xml:space="preserve">28 - 32 </t>
  </si>
  <si>
    <t xml:space="preserve">32 - 36 </t>
  </si>
  <si>
    <t xml:space="preserve">36 - 40 </t>
  </si>
  <si>
    <t xml:space="preserve">40 - 42 </t>
  </si>
  <si>
    <t>pořadí v jednotlivých 4 km úsecích</t>
  </si>
  <si>
    <t>ročník:</t>
  </si>
  <si>
    <t>abs. pořadí</t>
  </si>
  <si>
    <t>42 km - cíl</t>
  </si>
  <si>
    <t>umístění</t>
  </si>
  <si>
    <t>průměr</t>
  </si>
  <si>
    <t>rekord</t>
  </si>
  <si>
    <t>tempo</t>
  </si>
  <si>
    <t xml:space="preserve">16 -20  </t>
  </si>
  <si>
    <t xml:space="preserve">20 - 24  </t>
  </si>
  <si>
    <t xml:space="preserve">24 - 28  </t>
  </si>
  <si>
    <t xml:space="preserve">28 - 32  </t>
  </si>
  <si>
    <t xml:space="preserve">32 - 36  </t>
  </si>
  <si>
    <t xml:space="preserve">36 - 40  </t>
  </si>
  <si>
    <t xml:space="preserve">40 - 42  </t>
  </si>
  <si>
    <t>vývoj umístění</t>
  </si>
  <si>
    <t>vývoj tempa proti průměru</t>
  </si>
  <si>
    <t>pořadí:</t>
  </si>
  <si>
    <t>kategorie:</t>
  </si>
  <si>
    <t>čas:</t>
  </si>
  <si>
    <t>tady vyber jméno</t>
  </si>
  <si>
    <t>soupeř 1:</t>
  </si>
  <si>
    <t>soupeř 2:</t>
  </si>
  <si>
    <t>DaO rekord 2012 (999)</t>
  </si>
  <si>
    <t>DaO rekord 2012</t>
  </si>
  <si>
    <t xml:space="preserve"> -/+ čas na lepší umístění</t>
  </si>
  <si>
    <t>časy úseků</t>
  </si>
  <si>
    <t>srovnání vývoje tempa</t>
  </si>
  <si>
    <t>srovnání vývoje umístění</t>
  </si>
  <si>
    <t>porovnání:</t>
  </si>
  <si>
    <r>
      <rPr>
        <sz val="8"/>
        <color theme="5"/>
        <rFont val="Calibri"/>
        <family val="2"/>
        <charset val="238"/>
        <scheme val="minor"/>
      </rPr>
      <t>červená = byl jsem pomalejší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rychlejší</t>
    </r>
  </si>
  <si>
    <t>tvůj pohyb výsledkovou listinou na mezičasech a srovnání s nejbližšími soupeři</t>
  </si>
  <si>
    <r>
      <rPr>
        <sz val="8"/>
        <color theme="5"/>
        <rFont val="Calibri"/>
        <family val="2"/>
        <charset val="238"/>
        <scheme val="minor"/>
      </rPr>
      <t>červená = moje ztráta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můj náskok</t>
    </r>
  </si>
  <si>
    <t>průměrné tempo v min/km v jednotlivých úsecíchů a srovnání s nejbližšími soupeři</t>
  </si>
  <si>
    <r>
      <rPr>
        <sz val="8"/>
        <color theme="5"/>
        <rFont val="Calibri"/>
        <family val="2"/>
        <charset val="238"/>
        <scheme val="minor"/>
      </rPr>
      <t>červená = byl jsem horší</t>
    </r>
    <r>
      <rPr>
        <sz val="8"/>
        <color theme="6" tint="-0.249977111117893"/>
        <rFont val="Calibri"/>
        <family val="2"/>
        <charset val="238"/>
        <scheme val="minor"/>
      </rPr>
      <t xml:space="preserve"> / zelená = byl jsem lepší</t>
    </r>
  </si>
  <si>
    <r>
      <rPr>
        <sz val="8"/>
        <color theme="5"/>
        <rFont val="Calibri"/>
        <family val="2"/>
        <charset val="238"/>
        <scheme val="minor"/>
      </rPr>
      <t xml:space="preserve">červená = byl jsem pomalejší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>zelená = byl jsem rychlejší</t>
    </r>
  </si>
  <si>
    <t>tvoje časy naměřené v jednotlivých úsecích a srovnání s nejbližšími soupeři ve výsledkové listině</t>
  </si>
  <si>
    <t>tvoje mezičasy po 4 km a srovnání se soupeři, kteří byli celkově o jedno místo před a za tebou</t>
  </si>
  <si>
    <t>(tip: úplně dole v seznamu si můžeš pro porovnání vybrat i absolutní traťový rekord Dana Orálka z roku 2012)</t>
  </si>
  <si>
    <t>Tady si vyber kohokoliv, s kým se chceš porovnat:</t>
  </si>
  <si>
    <r>
      <rPr>
        <sz val="8"/>
        <color theme="5"/>
        <rFont val="Calibri"/>
        <family val="2"/>
        <charset val="238"/>
        <scheme val="minor"/>
      </rPr>
      <t xml:space="preserve">červená = ztráta na nejrychlejšího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 xml:space="preserve">zelená = náskok na nejrychlejšího </t>
    </r>
    <r>
      <rPr>
        <sz val="8"/>
        <color theme="0" tint="-0.499984740745262"/>
        <rFont val="Calibri"/>
        <family val="2"/>
        <charset val="238"/>
        <scheme val="minor"/>
      </rPr>
      <t>v rámci tohoto porovnání</t>
    </r>
  </si>
  <si>
    <t>Tak tady si vyber své imaginární soupeře. Nejlépe to funguje, když si vybereš hned dva.         &gt; &gt; &gt; &gt;</t>
  </si>
  <si>
    <t>Můj detailní rozbor</t>
  </si>
  <si>
    <t>Spokojen? OK. Dál už nemusíš pokračovat. Vypni to a běž se radši proběhnout.</t>
  </si>
  <si>
    <t>Nespokojen? Chtěl bys vědět víc? OK, pak jsou tady podrobné údaje po jednotlivých kolech nebo 4 km úsecích. Ale bacha, těch čísílek je tam fakt hodně:</t>
  </si>
  <si>
    <t xml:space="preserve">   ::    tady zjistíš, jaké kolo jsi měl nejrychlejší, nejpomalejší a nebo jestli se ti povedlo dodržovat stanovené tempo   . . . . .</t>
  </si>
  <si>
    <t xml:space="preserve">   ::    tady se podívej na tabulku mezičasů po jednotlivých kolech   . . . . . . . . . .</t>
  </si>
  <si>
    <t xml:space="preserve">   ::    pokus si nejsi jistý, jak se vyvíjelo tvoje umístění během závodu, mrkni sem   . . . . .</t>
  </si>
  <si>
    <t xml:space="preserve">   ::    a jestli se ti z toho kvanta čísel točí hlava, zkus analýzu po 4 km, není toho tolik, lépe se v tom orientuje   . . . . .</t>
  </si>
  <si>
    <t>zpět na rozcestník</t>
  </si>
  <si>
    <t>Kdyby tě náhodou napadlo to tisknout, tak doporučuju formát A3. A nebo na čtení mikroskop.</t>
  </si>
  <si>
    <t>Chceš se porovnat s kamarádem, sousedem nebo třeba s traťovým rekordem? Jasně, že jo!</t>
  </si>
  <si>
    <t>Tady najdeš všechno podstatné. V levém horním rohu si z rozbalovacího seznamu vyber svoje jméno a hned budeš vidět, za kolik si běžel jednotlivé 4 km úseky (6 kol), jaké jsi měl průběžné mezičasy, jak jsi stoupal nebo klesal výsledkovou listinou a jak se pohybovalo v průběhu závodu tvoje tempo na kilometr. To vše ve srovnání se závodníky, kteří ti byli výkonnostně nejblíže - skončili o jedno místo před tebou a jedno místo za tebou.</t>
  </si>
  <si>
    <t>Pokud si chceš porovnat svůj výkon i s někým jiným (třeba i s vítězem nebo traťovým rekordem), vyber si v dolní části v pravo až 2 libovolné soupeře k porovnání.</t>
  </si>
  <si>
    <t>Nicméně, pokud se ti v tom zas tak moc vrtat nechce, klikni rovnou sem a máš vše podstatné k dispozici:</t>
  </si>
  <si>
    <t>A to je všechno. Doufáme, že se ti u nás v garážích líbilo a že se třeba za rok zase potkáme na startu. Takže ... zatím ...</t>
  </si>
  <si>
    <t>Brunner Radek</t>
  </si>
  <si>
    <t>SK Babice</t>
  </si>
  <si>
    <t>Česká asociace ultramaratonců</t>
  </si>
  <si>
    <t>B H triatlon</t>
  </si>
  <si>
    <t>Flídr Jan</t>
  </si>
  <si>
    <t>Malida Optimum</t>
  </si>
  <si>
    <t>Scheuringer Michael</t>
  </si>
  <si>
    <t>Cykloextra Canonndale Team</t>
  </si>
  <si>
    <t>Kucko Miroslav</t>
  </si>
  <si>
    <t>Simon Alexander</t>
  </si>
  <si>
    <t>DS Žilina</t>
  </si>
  <si>
    <t>Vosátka Zdeněk</t>
  </si>
  <si>
    <t>Atletika Písek</t>
  </si>
  <si>
    <t>Tomášek Jan</t>
  </si>
  <si>
    <t>Grupa Malbork/Vegenerat Biegowy</t>
  </si>
  <si>
    <t>Dvořáček Vlastimil</t>
  </si>
  <si>
    <t>Jihočeský klub maratonců</t>
  </si>
  <si>
    <t>Potůček Jiří</t>
  </si>
  <si>
    <t>Sanasport team</t>
  </si>
  <si>
    <t>Kalina Bohumil</t>
  </si>
  <si>
    <t>CI5</t>
  </si>
  <si>
    <t>Luberda Petr</t>
  </si>
  <si>
    <t>DVtech.cz České Budějovice</t>
  </si>
  <si>
    <t>Mach Pavel</t>
  </si>
  <si>
    <t>Wolaschka Peter</t>
  </si>
  <si>
    <t>Prokop Ondřej</t>
  </si>
  <si>
    <t>ČAU</t>
  </si>
  <si>
    <t>Wagner Rostislav</t>
  </si>
  <si>
    <t>Kostlivý Miroslav</t>
  </si>
  <si>
    <t>Traged Team Praha</t>
  </si>
  <si>
    <t>Pojsl Jan</t>
  </si>
  <si>
    <t>Ulma  Tomáš</t>
  </si>
  <si>
    <t>Kuželka Roman</t>
  </si>
  <si>
    <t>Kejšar Jan</t>
  </si>
  <si>
    <t>Koller Pavel</t>
  </si>
  <si>
    <t>Bezdědice</t>
  </si>
  <si>
    <t>Študlar Jiří</t>
  </si>
  <si>
    <t>Maršík Miloš</t>
  </si>
  <si>
    <t>Hasal Miroslav</t>
  </si>
  <si>
    <t>www.behej.com</t>
  </si>
  <si>
    <t>Pan Jan</t>
  </si>
  <si>
    <t>Haňur Roman</t>
  </si>
  <si>
    <t>BBK Boršov nad Vltavou</t>
  </si>
  <si>
    <t>Šindlerová Jana</t>
  </si>
  <si>
    <t>iThinkBeer.com</t>
  </si>
  <si>
    <t>Círal František ml.</t>
  </si>
  <si>
    <t>Nedvěd Pavel</t>
  </si>
  <si>
    <t>Superior Rubena Team</t>
  </si>
  <si>
    <t>Svobodová Veronika</t>
  </si>
  <si>
    <t>Varnsdorf</t>
  </si>
  <si>
    <t>Říman Petr</t>
  </si>
  <si>
    <t>Hronek Jiří</t>
  </si>
  <si>
    <t>Dziedzic Izabela</t>
  </si>
  <si>
    <t>PO NAS CHOĆBY POTOP</t>
  </si>
  <si>
    <t>Breburdová Hana</t>
  </si>
  <si>
    <t>Malát Jan</t>
  </si>
  <si>
    <t>Boršovský běžecký klub</t>
  </si>
  <si>
    <t>Bálek Oldřich</t>
  </si>
  <si>
    <t>Valiga Petr</t>
  </si>
  <si>
    <t>Skrejchovský střely</t>
  </si>
  <si>
    <t>Lácha Radek</t>
  </si>
  <si>
    <t>RESOLUTION TEAM</t>
  </si>
  <si>
    <t>Roudnický Milan</t>
  </si>
  <si>
    <t>SKŠ Jablonné v Podještědí</t>
  </si>
  <si>
    <t>Hýsková Šárka</t>
  </si>
  <si>
    <t>Longrun</t>
  </si>
  <si>
    <t>Sikorski Witold</t>
  </si>
  <si>
    <t>Neubauer Petr</t>
  </si>
  <si>
    <t>Podmelová Vilma</t>
  </si>
  <si>
    <t>Orlinger Herbert</t>
  </si>
  <si>
    <t>HPLC Linz</t>
  </si>
  <si>
    <t>Chudý Luboš</t>
  </si>
  <si>
    <t>Instalatér Tábor</t>
  </si>
  <si>
    <t>Burger Pavel</t>
  </si>
  <si>
    <t>Toman Martin</t>
  </si>
  <si>
    <t>Mankowski Dariusz</t>
  </si>
  <si>
    <t>Jastrowie</t>
  </si>
  <si>
    <t>42.195 Bydgoszcz</t>
  </si>
  <si>
    <t>Holý Josef</t>
  </si>
  <si>
    <t>RK Týn</t>
  </si>
  <si>
    <t>Jančářová Helena</t>
  </si>
  <si>
    <t>Bálková Petra</t>
  </si>
  <si>
    <t>8. BUDĚJOVICKÝ MERCURY MARATON 2015</t>
  </si>
  <si>
    <t>-</t>
  </si>
  <si>
    <t>↓ tady si rozbal seznam a vyber své jméno (číslo v závorce je startovní číslo! nikoliv umístění nebo věk)</t>
  </si>
  <si>
    <t>Brunner Radek   (3)</t>
  </si>
  <si>
    <t>Orálek Daniel   (1)</t>
  </si>
  <si>
    <t>Hostička Jan   (12)</t>
  </si>
  <si>
    <t>Sedlák Pavel   (6)</t>
  </si>
  <si>
    <t>Kopecký Martin   (16)</t>
  </si>
  <si>
    <t>Uhlíř Radek   (17)</t>
  </si>
  <si>
    <t>Šarlinger Ivan   (131)</t>
  </si>
  <si>
    <t>Malík Vít   (10)</t>
  </si>
  <si>
    <t>Lácha Pavel   (123)</t>
  </si>
  <si>
    <t>Macek Petr   (45)</t>
  </si>
  <si>
    <t>Hokeš Martin   (114)</t>
  </si>
  <si>
    <t>Flídr Jan   (13)</t>
  </si>
  <si>
    <t>Vondrák Zbyněk   (14)</t>
  </si>
  <si>
    <t>Kolář Martin   (23)</t>
  </si>
  <si>
    <t>Scheuringer Michael   (15)</t>
  </si>
  <si>
    <t>Diviš Jiří   (24)</t>
  </si>
  <si>
    <t>Kucko Miroslav   (25)</t>
  </si>
  <si>
    <t>Simon Alexander   (5)</t>
  </si>
  <si>
    <t>Vosátka Zdeněk   (42)</t>
  </si>
  <si>
    <t>Tomášek Jan   (31)</t>
  </si>
  <si>
    <t>Dvořáček Vlastimil   (108)</t>
  </si>
  <si>
    <t>Švanda Petr   (40)</t>
  </si>
  <si>
    <t>Kolář Ivan   (22)</t>
  </si>
  <si>
    <t>Pinl Michal   (53)</t>
  </si>
  <si>
    <t>Jančář Stanislav   (118)</t>
  </si>
  <si>
    <t>Válek Petr   (39)</t>
  </si>
  <si>
    <t>Potůček Jiří   (128)</t>
  </si>
  <si>
    <t>Kalina Bohumil   (43)</t>
  </si>
  <si>
    <t>Kocourek Jan   (30)</t>
  </si>
  <si>
    <t>Gruberova Marketa   (41)</t>
  </si>
  <si>
    <t>Šimek Miroslav   (44)</t>
  </si>
  <si>
    <t>Luberda Petr   (124)</t>
  </si>
  <si>
    <t>Mach Pavel   (69)</t>
  </si>
  <si>
    <t>Wolaschka Peter   (47)</t>
  </si>
  <si>
    <t>Prokop Ondřej   (27)</t>
  </si>
  <si>
    <t>Vostrý Miroslav   (50)</t>
  </si>
  <si>
    <t>Wagner Rostislav   (137)</t>
  </si>
  <si>
    <t>Kohoutová Věra   (122)</t>
  </si>
  <si>
    <t>Coufal Petr   (34)</t>
  </si>
  <si>
    <t>Kostlivý Miroslav   (33)</t>
  </si>
  <si>
    <t>Hrabuška Jaroslav   (9)</t>
  </si>
  <si>
    <t>Pojsl Jan   (98)</t>
  </si>
  <si>
    <t>Ulma  Tomáš   (135)</t>
  </si>
  <si>
    <t>Beránek Josef   (104)</t>
  </si>
  <si>
    <t>Kuželka Roman   (76)</t>
  </si>
  <si>
    <t>Kejšar Jan   (71)</t>
  </si>
  <si>
    <t>Hrček Petr   (117)</t>
  </si>
  <si>
    <t>Koller Pavel   (88)</t>
  </si>
  <si>
    <t>Študlar Jiří   (48)</t>
  </si>
  <si>
    <t>Macek Tomáš   (57)</t>
  </si>
  <si>
    <t>Maršík Miloš   (80)</t>
  </si>
  <si>
    <t>Hasal Miroslav   (113)</t>
  </si>
  <si>
    <t>Havel Milan   (94)</t>
  </si>
  <si>
    <t>Pan Jan   (21)</t>
  </si>
  <si>
    <t>Hons Pavel   (116)</t>
  </si>
  <si>
    <t>Coufal Patrik   (36)</t>
  </si>
  <si>
    <t>Haňur Roman   (112)</t>
  </si>
  <si>
    <t>Bayerová Lenka   (103)</t>
  </si>
  <si>
    <t>Brossaud Jack   (52)</t>
  </si>
  <si>
    <t>Šindlerová Jana   (65)</t>
  </si>
  <si>
    <t>Círal František ml.   (105)</t>
  </si>
  <si>
    <t>Svozil Libor   (29)</t>
  </si>
  <si>
    <t>Círal František   (49)</t>
  </si>
  <si>
    <t>Nedvěd Pavel   (81)</t>
  </si>
  <si>
    <t>Krumer Miroslav   (56)</t>
  </si>
  <si>
    <t>Hodr David   (61)</t>
  </si>
  <si>
    <t>Svobodová Veronika   (134)</t>
  </si>
  <si>
    <t>Říman Petr   (83)</t>
  </si>
  <si>
    <t>Hronek Jiří   (95)</t>
  </si>
  <si>
    <t>Dziedzic Izabela   (86)</t>
  </si>
  <si>
    <t>Breburdová Hana   (68)</t>
  </si>
  <si>
    <t>Malát Jan   (125)</t>
  </si>
  <si>
    <t>Bálek Oldřich   (100)</t>
  </si>
  <si>
    <t>Dolejš Jan   (107)</t>
  </si>
  <si>
    <t>Němečková Martina   (127)</t>
  </si>
  <si>
    <t>Valiga Petr   (99)</t>
  </si>
  <si>
    <t>Lácha Radek   (85)</t>
  </si>
  <si>
    <t>Kyselý Petr   (78)</t>
  </si>
  <si>
    <t>Roudnický Milan   (129)</t>
  </si>
  <si>
    <t>Hýsková Šárka   (89)</t>
  </si>
  <si>
    <t>Vacarda Vladimír   (28)</t>
  </si>
  <si>
    <t>Sikorski Witold   (132)</t>
  </si>
  <si>
    <t>Sadílek Václav   (18)</t>
  </si>
  <si>
    <t>Neubauer Petr   (59)</t>
  </si>
  <si>
    <t>Podmelová Vilma   (102)</t>
  </si>
  <si>
    <t>Orlinger Herbert   (79)</t>
  </si>
  <si>
    <t>Chudý Luboš   (93)</t>
  </si>
  <si>
    <t>Burger Pavel   (74)</t>
  </si>
  <si>
    <t>Falta Hynek   (109)</t>
  </si>
  <si>
    <t>Kmuníčková Jana   (87)</t>
  </si>
  <si>
    <t>Toman Martin   (91)</t>
  </si>
  <si>
    <t>Mankowski Dariusz   (126)</t>
  </si>
  <si>
    <t>Drygalski Dominik   (54)</t>
  </si>
  <si>
    <t>Pártl Roman   (90)</t>
  </si>
  <si>
    <t>Ge Evžen   (110)</t>
  </si>
  <si>
    <t>Zeman Pavel   (66)</t>
  </si>
  <si>
    <t>Holý Josef   (115)</t>
  </si>
  <si>
    <t>Kleinová Petra   (73)</t>
  </si>
  <si>
    <t>Jančářová Helena   (119)</t>
  </si>
  <si>
    <t>Bálková Petra   (101)</t>
  </si>
  <si>
    <t>Svoboda Václav   (58)</t>
  </si>
  <si>
    <t>vodič x   (2)</t>
  </si>
  <si>
    <t>Kmuníček Miloš   (20)</t>
  </si>
  <si>
    <t>Ignaszewski Przemysław</t>
  </si>
  <si>
    <t>Kopecký Zdeněk</t>
  </si>
  <si>
    <t>Ignaszewski Przemysław   (51)</t>
  </si>
  <si>
    <t>Kopecky Zdeněk   (7)</t>
  </si>
  <si>
    <r>
      <t xml:space="preserve">V sobotu 24. ledna 2015 se už poosmé běžely "Garáže". Z poněkud nesmělých začátků se tento závod vypracoval v respektovanou a běžci vyhledávanou akci. Postupně se vylepšovalo zázemí, servis pro závodníky, technické zajištění. Ale podstata zůstává stejná. Uběhnout 63 okruhů (a kousek), vybrat 756 zatáček a na konci mít v nohách to magické číslo, 42.195 metrů. A pak se hodnotí a bilancuje. Mohl jsem běžet rychleji? V které části trati jsem zpomalil a ztratil pár míst? A kde mi to naopak šlo? Na všechny tyto otázky umíme odpovědět! Díky tomu, že Mercury Maraton je okruhový závod, máme k dispozici mezičasy všech závodníků po jednotlivých kolech. Takže jestli máš zájem, vítej v kouzelném světě čísel, která Ti sice nezmění život, ale třeba se v nich dozvíš leccos zajímavého a třeba to i využiješ v přípravě na příští ročník. Příjemnou zábavu </t>
    </r>
    <r>
      <rPr>
        <sz val="11"/>
        <color theme="1"/>
        <rFont val="Wingdings"/>
        <charset val="2"/>
      </rPr>
      <t>J</t>
    </r>
    <r>
      <rPr>
        <sz val="11"/>
        <color theme="1"/>
        <rFont val="Calibri"/>
        <family val="2"/>
        <charset val="238"/>
      </rPr>
      <t>.</t>
    </r>
  </si>
  <si>
    <t>AC Moravská Slavia/Adidas Boost Team</t>
  </si>
  <si>
    <t>AC Moravská Slavia</t>
  </si>
  <si>
    <t>Veterina Poděbrady</t>
  </si>
  <si>
    <t>Pproma Choceň</t>
  </si>
  <si>
    <t>Trirun Linz</t>
  </si>
  <si>
    <t>TriSK České Budějovice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</si>
</sst>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h]:mm:ss.0;@"/>
    <numFmt numFmtId="165" formatCode="[h]:mm:ss;@"/>
    <numFmt numFmtId="166" formatCode="mm:ss.0;@"/>
    <numFmt numFmtId="167" formatCode="0&quot;.&quot;"/>
    <numFmt numFmtId="168" formatCode="mm:ss;@"/>
    <numFmt numFmtId="169" formatCode="@&quot; km&quot;"/>
    <numFmt numFmtId="170" formatCode="0&quot;. celkově&quot;"/>
    <numFmt numFmtId="171" formatCode="0&quot; km&quot;"/>
  </numFmts>
  <fonts count="4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8"/>
      <color theme="5" tint="-0.24997711111789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9" tint="-0.499984740745262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8"/>
      <color theme="5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6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b/>
      <sz val="8"/>
      <color theme="1" tint="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46"/>
      <color rgb="FFFF0066"/>
      <name val="Arial Narrow"/>
      <family val="2"/>
      <charset val="238"/>
    </font>
    <font>
      <sz val="11"/>
      <color theme="1"/>
      <name val="Wingdings"/>
      <charset val="2"/>
    </font>
    <font>
      <sz val="11"/>
      <color theme="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b/>
      <sz val="12"/>
      <color theme="7"/>
      <name val="Calibri"/>
      <family val="2"/>
      <charset val="238"/>
      <scheme val="minor"/>
    </font>
    <font>
      <sz val="8"/>
      <color theme="7"/>
      <name val="Calibri"/>
      <family val="2"/>
      <charset val="238"/>
      <scheme val="minor"/>
    </font>
    <font>
      <sz val="8"/>
      <color theme="3"/>
      <name val="Calibri"/>
      <family val="2"/>
      <charset val="238"/>
      <scheme val="minor"/>
    </font>
    <font>
      <sz val="8"/>
      <color theme="9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ck">
        <color theme="4"/>
      </top>
      <bottom/>
      <diagonal/>
    </border>
    <border>
      <left style="medium">
        <color theme="4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left" vertical="center" indent="1"/>
    </xf>
    <xf numFmtId="0" fontId="8" fillId="0" borderId="0" xfId="0" applyFont="1"/>
    <xf numFmtId="0" fontId="3" fillId="0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165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45" fontId="2" fillId="0" borderId="5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left" indent="1"/>
    </xf>
    <xf numFmtId="0" fontId="0" fillId="0" borderId="0" xfId="0" applyAlignment="1">
      <alignment horizontal="right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167" fontId="16" fillId="4" borderId="0" xfId="0" applyNumberFormat="1" applyFont="1" applyFill="1" applyAlignment="1">
      <alignment horizontal="center" vertical="center"/>
    </xf>
    <xf numFmtId="168" fontId="16" fillId="4" borderId="0" xfId="0" applyNumberFormat="1" applyFont="1" applyFill="1" applyAlignment="1">
      <alignment horizontal="center" vertical="center"/>
    </xf>
    <xf numFmtId="167" fontId="2" fillId="0" borderId="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5" fontId="17" fillId="0" borderId="0" xfId="0" applyNumberFormat="1" applyFont="1" applyAlignment="1">
      <alignment vertical="center"/>
    </xf>
    <xf numFmtId="0" fontId="19" fillId="5" borderId="7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168" fontId="1" fillId="0" borderId="0" xfId="0" applyNumberFormat="1" applyFont="1"/>
    <xf numFmtId="47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67" fontId="14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167" fontId="18" fillId="4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" fontId="18" fillId="4" borderId="0" xfId="0" applyNumberFormat="1" applyFont="1" applyFill="1" applyAlignment="1">
      <alignment horizontal="center" vertical="center"/>
    </xf>
    <xf numFmtId="167" fontId="16" fillId="6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left" vertical="center"/>
    </xf>
    <xf numFmtId="168" fontId="16" fillId="6" borderId="0" xfId="0" applyNumberFormat="1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22" fillId="4" borderId="0" xfId="0" applyFont="1" applyFill="1" applyAlignment="1"/>
    <xf numFmtId="0" fontId="22" fillId="4" borderId="0" xfId="0" applyFont="1" applyFill="1" applyAlignment="1">
      <alignment horizontal="right"/>
    </xf>
    <xf numFmtId="165" fontId="24" fillId="4" borderId="0" xfId="0" applyNumberFormat="1" applyFont="1" applyFill="1" applyAlignment="1">
      <alignment horizontal="right"/>
    </xf>
    <xf numFmtId="167" fontId="24" fillId="0" borderId="12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167" fontId="24" fillId="0" borderId="0" xfId="0" applyNumberFormat="1" applyFont="1" applyFill="1" applyBorder="1" applyAlignment="1">
      <alignment horizontal="left" indent="1"/>
    </xf>
    <xf numFmtId="0" fontId="18" fillId="0" borderId="0" xfId="0" applyFont="1" applyAlignment="1">
      <alignment vertical="center"/>
    </xf>
    <xf numFmtId="0" fontId="25" fillId="4" borderId="0" xfId="0" applyFont="1" applyFill="1" applyAlignment="1">
      <alignment vertical="center"/>
    </xf>
    <xf numFmtId="0" fontId="26" fillId="4" borderId="0" xfId="0" applyFont="1" applyFill="1" applyAlignment="1">
      <alignment horizontal="left" vertical="top"/>
    </xf>
    <xf numFmtId="0" fontId="25" fillId="0" borderId="0" xfId="0" applyFont="1" applyAlignment="1">
      <alignment vertical="center"/>
    </xf>
    <xf numFmtId="0" fontId="19" fillId="5" borderId="7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>
      <alignment vertical="center"/>
    </xf>
    <xf numFmtId="0" fontId="19" fillId="5" borderId="7" xfId="0" applyFont="1" applyFill="1" applyBorder="1" applyAlignment="1">
      <alignment vertical="center"/>
    </xf>
    <xf numFmtId="0" fontId="25" fillId="4" borderId="0" xfId="0" applyFont="1" applyFill="1" applyAlignment="1">
      <alignment horizontal="left" vertical="top"/>
    </xf>
    <xf numFmtId="167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66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right" vertical="center"/>
    </xf>
    <xf numFmtId="0" fontId="17" fillId="6" borderId="0" xfId="0" applyFont="1" applyFill="1" applyAlignment="1">
      <alignment vertical="center"/>
    </xf>
    <xf numFmtId="168" fontId="17" fillId="6" borderId="0" xfId="0" applyNumberFormat="1" applyFont="1" applyFill="1" applyAlignment="1">
      <alignment horizontal="right" vertical="center"/>
    </xf>
    <xf numFmtId="165" fontId="16" fillId="6" borderId="0" xfId="0" applyNumberFormat="1" applyFont="1" applyFill="1" applyBorder="1" applyAlignment="1">
      <alignment horizontal="right" vertical="center"/>
    </xf>
    <xf numFmtId="0" fontId="28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169" fontId="28" fillId="4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169" fontId="27" fillId="4" borderId="0" xfId="0" applyNumberFormat="1" applyFont="1" applyFill="1" applyAlignment="1">
      <alignment horizontal="right" vertical="center"/>
    </xf>
    <xf numFmtId="167" fontId="16" fillId="4" borderId="0" xfId="0" applyNumberFormat="1" applyFont="1" applyFill="1" applyAlignment="1">
      <alignment horizontal="right" vertical="center" indent="1"/>
    </xf>
    <xf numFmtId="167" fontId="16" fillId="0" borderId="0" xfId="0" applyNumberFormat="1" applyFont="1" applyFill="1" applyBorder="1" applyAlignment="1">
      <alignment horizontal="right" vertical="center" indent="1"/>
    </xf>
    <xf numFmtId="165" fontId="16" fillId="4" borderId="0" xfId="0" applyNumberFormat="1" applyFont="1" applyFill="1" applyAlignment="1">
      <alignment horizontal="right" vertical="center"/>
    </xf>
    <xf numFmtId="171" fontId="8" fillId="0" borderId="0" xfId="0" applyNumberFormat="1" applyFont="1" applyFill="1" applyAlignment="1">
      <alignment horizontal="right" vertical="center"/>
    </xf>
    <xf numFmtId="168" fontId="17" fillId="0" borderId="0" xfId="0" applyNumberFormat="1" applyFont="1" applyAlignment="1">
      <alignment horizontal="center" vertical="center"/>
    </xf>
    <xf numFmtId="0" fontId="14" fillId="5" borderId="0" xfId="0" applyFont="1" applyFill="1" applyAlignment="1">
      <alignment horizontal="left" vertical="center" indent="1"/>
    </xf>
    <xf numFmtId="0" fontId="14" fillId="5" borderId="0" xfId="0" applyFont="1" applyFill="1" applyAlignment="1">
      <alignment horizontal="right" vertical="center" indent="1"/>
    </xf>
    <xf numFmtId="0" fontId="20" fillId="4" borderId="0" xfId="0" applyFont="1" applyFill="1" applyAlignment="1">
      <alignment horizontal="right"/>
    </xf>
    <xf numFmtId="0" fontId="30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 indent="1"/>
    </xf>
    <xf numFmtId="168" fontId="17" fillId="0" borderId="0" xfId="0" applyNumberFormat="1" applyFont="1" applyAlignment="1">
      <alignment horizontal="right" vertical="center"/>
    </xf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9" fillId="4" borderId="0" xfId="0" applyFont="1" applyFill="1" applyAlignment="1">
      <alignment vertical="center"/>
    </xf>
    <xf numFmtId="0" fontId="27" fillId="4" borderId="0" xfId="0" applyFont="1" applyFill="1" applyAlignment="1">
      <alignment horizontal="left" vertical="top" indent="1"/>
    </xf>
    <xf numFmtId="0" fontId="0" fillId="0" borderId="0" xfId="0" applyAlignment="1">
      <alignment vertical="center" wrapText="1"/>
    </xf>
    <xf numFmtId="0" fontId="5" fillId="0" borderId="0" xfId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47" fontId="2" fillId="0" borderId="17" xfId="0" applyNumberFormat="1" applyFont="1" applyBorder="1"/>
    <xf numFmtId="164" fontId="3" fillId="0" borderId="17" xfId="0" applyNumberFormat="1" applyFont="1" applyFill="1" applyBorder="1" applyAlignment="1">
      <alignment horizontal="center"/>
    </xf>
    <xf numFmtId="47" fontId="2" fillId="0" borderId="18" xfId="0" applyNumberFormat="1" applyFont="1" applyBorder="1"/>
    <xf numFmtId="164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7" fontId="2" fillId="0" borderId="16" xfId="0" applyNumberFormat="1" applyFont="1" applyBorder="1"/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5" fontId="40" fillId="0" borderId="0" xfId="0" applyNumberFormat="1" applyFont="1" applyBorder="1" applyAlignment="1">
      <alignment horizontal="center"/>
    </xf>
    <xf numFmtId="45" fontId="40" fillId="0" borderId="5" xfId="0" applyNumberFormat="1" applyFont="1" applyBorder="1" applyAlignment="1">
      <alignment horizontal="center"/>
    </xf>
    <xf numFmtId="0" fontId="33" fillId="0" borderId="0" xfId="0" applyFont="1" applyAlignment="1">
      <alignment horizontal="right" indent="9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0" xfId="1" applyAlignment="1" applyProtection="1">
      <alignment horizontal="center" vertical="center"/>
    </xf>
    <xf numFmtId="0" fontId="5" fillId="0" borderId="0" xfId="1" applyAlignment="1" applyProtection="1">
      <alignment vertical="center"/>
    </xf>
    <xf numFmtId="0" fontId="31" fillId="6" borderId="13" xfId="0" applyFont="1" applyFill="1" applyBorder="1" applyAlignment="1" applyProtection="1">
      <alignment horizontal="left" vertical="center" indent="1"/>
      <protection locked="0"/>
    </xf>
    <xf numFmtId="0" fontId="31" fillId="6" borderId="14" xfId="0" applyFont="1" applyFill="1" applyBorder="1" applyAlignment="1" applyProtection="1">
      <alignment horizontal="left" vertical="center" indent="1"/>
      <protection locked="0"/>
    </xf>
    <xf numFmtId="0" fontId="31" fillId="6" borderId="15" xfId="0" applyFont="1" applyFill="1" applyBorder="1" applyAlignment="1" applyProtection="1">
      <alignment horizontal="left" vertical="center" indent="1"/>
      <protection locked="0"/>
    </xf>
    <xf numFmtId="170" fontId="20" fillId="0" borderId="0" xfId="0" applyNumberFormat="1" applyFont="1" applyFill="1" applyBorder="1" applyAlignment="1">
      <alignment horizontal="left" indent="1"/>
    </xf>
    <xf numFmtId="0" fontId="24" fillId="2" borderId="6" xfId="0" applyFont="1" applyFill="1" applyBorder="1" applyAlignment="1" applyProtection="1">
      <alignment horizontal="left" vertical="center" indent="1"/>
      <protection locked="0"/>
    </xf>
    <xf numFmtId="0" fontId="24" fillId="2" borderId="7" xfId="0" applyFont="1" applyFill="1" applyBorder="1" applyAlignment="1" applyProtection="1">
      <alignment horizontal="left" vertical="center" indent="1"/>
      <protection locked="0"/>
    </xf>
    <xf numFmtId="0" fontId="24" fillId="2" borderId="8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330"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ill>
        <patternFill>
          <bgColor theme="0" tint="-4.9989318521683403E-2"/>
        </patternFill>
      </fill>
    </dxf>
    <dxf>
      <font>
        <color theme="6" tint="-0.24994659260841701"/>
      </font>
    </dxf>
    <dxf>
      <font>
        <color theme="5"/>
      </font>
    </dxf>
    <dxf>
      <font>
        <color theme="0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4"/>
      </font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  <border diagonalUp="0" diagonalDown="0">
        <left/>
        <right style="medium">
          <color theme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  <border diagonalUp="0" diagonalDown="0">
        <left style="medium">
          <color theme="9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/>
        <right style="medium">
          <color theme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medium">
          <color theme="9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  <border diagonalUp="0" diagonalDown="0">
        <left/>
        <right style="medium">
          <color theme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  <border diagonalUp="0" diagonalDown="0">
        <left style="medium">
          <color theme="9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theme="9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9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h]:mm:ss.0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h]:mm:ss.0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 outline="0">
        <left/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7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7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3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color theme="1"/>
      </font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fill>
        <patternFill>
          <bgColor theme="5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</dxf>
  </dxfs>
  <tableStyles count="5" defaultTableStyle="TableStyleMedium2" defaultPivotStyle="PivotStyleLight16">
    <tableStyle name="TableStyleLight10 2" pivot="0" count="8">
      <tableStyleElement type="wholeTable" dxfId="329"/>
      <tableStyleElement type="headerRow" dxfId="328"/>
      <tableStyleElement type="totalRow" dxfId="327"/>
      <tableStyleElement type="firstColumn" dxfId="326"/>
      <tableStyleElement type="lastColumn" dxfId="325"/>
      <tableStyleElement type="firstRowStripe" dxfId="324"/>
      <tableStyleElement type="firstColumnStripe" dxfId="323"/>
      <tableStyleElement type="secondColumnStripe" dxfId="322"/>
    </tableStyle>
    <tableStyle name="TableStyleLight14 2" pivot="0" count="8">
      <tableStyleElement type="wholeTable" dxfId="321"/>
      <tableStyleElement type="headerRow" dxfId="320"/>
      <tableStyleElement type="totalRow" dxfId="319"/>
      <tableStyleElement type="firstColumn" dxfId="318"/>
      <tableStyleElement type="lastColumn" dxfId="317"/>
      <tableStyleElement type="firstRowStripe" dxfId="316"/>
      <tableStyleElement type="firstColumnStripe" dxfId="315"/>
      <tableStyleElement type="secondColumnStripe" dxfId="314"/>
    </tableStyle>
    <tableStyle name="TableStyleLight9 2" pivot="0" count="8">
      <tableStyleElement type="wholeTable" dxfId="313"/>
      <tableStyleElement type="headerRow" dxfId="312"/>
      <tableStyleElement type="totalRow" dxfId="311"/>
      <tableStyleElement type="firstColumn" dxfId="310"/>
      <tableStyleElement type="lastColumn" dxfId="309"/>
      <tableStyleElement type="firstRowStripe" dxfId="308"/>
      <tableStyleElement type="firstColumnStripe" dxfId="307"/>
      <tableStyleElement type="secondColumnStripe" dxfId="306"/>
    </tableStyle>
    <tableStyle name="TableStyleLight9 2 2" pivot="0" count="8">
      <tableStyleElement type="wholeTable" dxfId="305"/>
      <tableStyleElement type="headerRow" dxfId="304"/>
      <tableStyleElement type="totalRow" dxfId="303"/>
      <tableStyleElement type="firstColumn" dxfId="302"/>
      <tableStyleElement type="lastColumn" dxfId="301"/>
      <tableStyleElement type="firstRowStripe" dxfId="300"/>
      <tableStyleElement type="firstColumnStripe" dxfId="299"/>
      <tableStyleElement type="secondColumnStripe" dxfId="298"/>
    </tableStyle>
    <tableStyle name="TableStyleLight9 2 3" pivot="0" count="8">
      <tableStyleElement type="wholeTable" dxfId="297"/>
      <tableStyleElement type="headerRow" dxfId="296"/>
      <tableStyleElement type="totalRow" dxfId="295"/>
      <tableStyleElement type="firstColumn" dxfId="294"/>
      <tableStyleElement type="lastColumn" dxfId="293"/>
      <tableStyleElement type="firstRowStripe" dxfId="292"/>
      <tableStyleElement type="firstColumnStripe" dxfId="291"/>
      <tableStyleElement type="secondColumnStripe" dxfId="290"/>
    </tableStyle>
  </tableStyles>
  <colors>
    <mruColors>
      <color rgb="FFFF00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8477879114031"/>
          <c:y val="3.6984967788117391E-2"/>
          <c:w val="0.79078750847343993"/>
          <c:h val="0.8414898592221427"/>
        </c:manualLayout>
      </c:layout>
      <c:lineChart>
        <c:grouping val="standard"/>
        <c:varyColors val="0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rozbor!$E$61:$O$61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rozbor!$E$60:$O$60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rozbor!$E$59:$O$59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99264"/>
        <c:axId val="328300800"/>
      </c:lineChart>
      <c:catAx>
        <c:axId val="328299264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high"/>
        <c:spPr>
          <a:ln w="6350">
            <a:solidFill>
              <a:schemeClr val="bg1">
                <a:lumMod val="75000"/>
              </a:schemeClr>
            </a:solidFill>
            <a:prstDash val="dash"/>
          </a:ln>
        </c:spPr>
        <c:crossAx val="328300800"/>
        <c:crosses val="autoZero"/>
        <c:auto val="1"/>
        <c:lblAlgn val="ctr"/>
        <c:lblOffset val="100"/>
        <c:noMultiLvlLbl val="0"/>
      </c:catAx>
      <c:valAx>
        <c:axId val="328300800"/>
        <c:scaling>
          <c:orientation val="maxMin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pořadí</a:t>
                </a:r>
                <a:r>
                  <a:rPr lang="cs-CZ" b="0" baseline="0"/>
                  <a:t> na mezičase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5.4356514788169439E-4"/>
              <c:y val="0.19829014554998806"/>
            </c:manualLayout>
          </c:layout>
          <c:overlay val="0"/>
        </c:title>
        <c:numFmt formatCode="0&quot;.&quot;" sourceLinked="0"/>
        <c:majorTickMark val="none"/>
        <c:minorTickMark val="none"/>
        <c:tickLblPos val="nextTo"/>
        <c:spPr>
          <a:ln>
            <a:noFill/>
          </a:ln>
        </c:spPr>
        <c:crossAx val="328299264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91188079925262"/>
          <c:y val="3.6984967788117391E-2"/>
          <c:w val="0.81927854059564864"/>
          <c:h val="0.83418659031257458"/>
        </c:manualLayout>
      </c:layout>
      <c:lineChart>
        <c:grouping val="standard"/>
        <c:varyColors val="0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rozbor!$E$65:$O$65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rozbor!$E$64:$O$64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rozbor!$E$63:$O$63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26528"/>
        <c:axId val="328332416"/>
      </c:lineChart>
      <c:catAx>
        <c:axId val="328326528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high"/>
        <c:spPr>
          <a:ln>
            <a:noFill/>
          </a:ln>
        </c:spPr>
        <c:crossAx val="328332416"/>
        <c:crosses val="autoZero"/>
        <c:auto val="1"/>
        <c:lblAlgn val="ctr"/>
        <c:lblOffset val="100"/>
        <c:noMultiLvlLbl val="0"/>
      </c:catAx>
      <c:valAx>
        <c:axId val="328332416"/>
        <c:scaling>
          <c:orientation val="maxMin"/>
          <c:min val="2.3100000000000004E-3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tempo min/km</a:t>
                </a:r>
              </a:p>
            </c:rich>
          </c:tx>
          <c:layout>
            <c:manualLayout>
              <c:xMode val="edge"/>
              <c:yMode val="edge"/>
              <c:x val="5.4356514788169439E-4"/>
              <c:y val="0.19829014554998806"/>
            </c:manualLayout>
          </c:layout>
          <c:overlay val="0"/>
        </c:title>
        <c:numFmt formatCode="mm:ss;@" sourceLinked="0"/>
        <c:majorTickMark val="none"/>
        <c:minorTickMark val="none"/>
        <c:tickLblPos val="nextTo"/>
        <c:spPr>
          <a:ln>
            <a:noFill/>
          </a:ln>
        </c:spPr>
        <c:crossAx val="328326528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95251</xdr:rowOff>
    </xdr:from>
    <xdr:to>
      <xdr:col>1</xdr:col>
      <xdr:colOff>1695450</xdr:colOff>
      <xdr:row>2</xdr:row>
      <xdr:rowOff>222190</xdr:rowOff>
    </xdr:to>
    <xdr:pic>
      <xdr:nvPicPr>
        <xdr:cNvPr id="2" name="Obrázek 1" descr="Mercury Maraton 2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1"/>
          <a:ext cx="1666875" cy="66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581025</xdr:colOff>
      <xdr:row>1</xdr:row>
      <xdr:rowOff>0</xdr:rowOff>
    </xdr:from>
    <xdr:to>
      <xdr:col>15</xdr:col>
      <xdr:colOff>0</xdr:colOff>
      <xdr:row>2</xdr:row>
      <xdr:rowOff>124327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5875" y="266700"/>
          <a:ext cx="1857375" cy="391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238125</xdr:colOff>
      <xdr:row>0</xdr:row>
      <xdr:rowOff>28575</xdr:rowOff>
    </xdr:from>
    <xdr:to>
      <xdr:col>71</xdr:col>
      <xdr:colOff>372506</xdr:colOff>
      <xdr:row>3</xdr:row>
      <xdr:rowOff>82800</xdr:rowOff>
    </xdr:to>
    <xdr:pic>
      <xdr:nvPicPr>
        <xdr:cNvPr id="2" name="Obrázek 1" descr="Mercury Maraton 2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89325" y="28575"/>
          <a:ext cx="1363106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266700</xdr:colOff>
      <xdr:row>0</xdr:row>
      <xdr:rowOff>28575</xdr:rowOff>
    </xdr:from>
    <xdr:to>
      <xdr:col>71</xdr:col>
      <xdr:colOff>401081</xdr:colOff>
      <xdr:row>3</xdr:row>
      <xdr:rowOff>82800</xdr:rowOff>
    </xdr:to>
    <xdr:pic>
      <xdr:nvPicPr>
        <xdr:cNvPr id="2" name="Obrázek 1" descr="Mercury Maraton 2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7900" y="28575"/>
          <a:ext cx="1363106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123825</xdr:colOff>
      <xdr:row>0</xdr:row>
      <xdr:rowOff>28575</xdr:rowOff>
    </xdr:from>
    <xdr:to>
      <xdr:col>71</xdr:col>
      <xdr:colOff>248681</xdr:colOff>
      <xdr:row>3</xdr:row>
      <xdr:rowOff>82800</xdr:rowOff>
    </xdr:to>
    <xdr:pic>
      <xdr:nvPicPr>
        <xdr:cNvPr id="2" name="Obrázek 1" descr="Mercury Maraton 2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9450" y="28575"/>
          <a:ext cx="1363106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28575</xdr:colOff>
      <xdr:row>0</xdr:row>
      <xdr:rowOff>0</xdr:rowOff>
    </xdr:from>
    <xdr:to>
      <xdr:col>52</xdr:col>
      <xdr:colOff>334406</xdr:colOff>
      <xdr:row>3</xdr:row>
      <xdr:rowOff>44700</xdr:rowOff>
    </xdr:to>
    <xdr:pic>
      <xdr:nvPicPr>
        <xdr:cNvPr id="2" name="Obrázek 1" descr="Mercury Maraton 2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2425" y="0"/>
          <a:ext cx="1363106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66675</xdr:rowOff>
    </xdr:from>
    <xdr:to>
      <xdr:col>1</xdr:col>
      <xdr:colOff>258300</xdr:colOff>
      <xdr:row>37</xdr:row>
      <xdr:rowOff>102675</xdr:rowOff>
    </xdr:to>
    <xdr:sp macro="" textlink="">
      <xdr:nvSpPr>
        <xdr:cNvPr id="3" name="Obdélník 2"/>
        <xdr:cNvSpPr/>
      </xdr:nvSpPr>
      <xdr:spPr>
        <a:xfrm>
          <a:off x="361950" y="6457950"/>
          <a:ext cx="144000" cy="36000"/>
        </a:xfrm>
        <a:prstGeom prst="rect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38</xdr:row>
      <xdr:rowOff>76200</xdr:rowOff>
    </xdr:from>
    <xdr:to>
      <xdr:col>1</xdr:col>
      <xdr:colOff>258300</xdr:colOff>
      <xdr:row>38</xdr:row>
      <xdr:rowOff>112200</xdr:rowOff>
    </xdr:to>
    <xdr:sp macro="" textlink="">
      <xdr:nvSpPr>
        <xdr:cNvPr id="4" name="Obdélník 3"/>
        <xdr:cNvSpPr/>
      </xdr:nvSpPr>
      <xdr:spPr>
        <a:xfrm>
          <a:off x="361950" y="6629400"/>
          <a:ext cx="144000" cy="36000"/>
        </a:xfrm>
        <a:prstGeom prst="rect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39</xdr:row>
      <xdr:rowOff>66675</xdr:rowOff>
    </xdr:from>
    <xdr:to>
      <xdr:col>1</xdr:col>
      <xdr:colOff>258300</xdr:colOff>
      <xdr:row>39</xdr:row>
      <xdr:rowOff>102675</xdr:rowOff>
    </xdr:to>
    <xdr:sp macro="" textlink="">
      <xdr:nvSpPr>
        <xdr:cNvPr id="5" name="Obdélník 4"/>
        <xdr:cNvSpPr/>
      </xdr:nvSpPr>
      <xdr:spPr>
        <a:xfrm>
          <a:off x="361950" y="6810375"/>
          <a:ext cx="144000" cy="36000"/>
        </a:xfrm>
        <a:prstGeom prst="rect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190499</xdr:colOff>
      <xdr:row>43</xdr:row>
      <xdr:rowOff>57150</xdr:rowOff>
    </xdr:from>
    <xdr:to>
      <xdr:col>8</xdr:col>
      <xdr:colOff>38100</xdr:colOff>
      <xdr:row>56</xdr:row>
      <xdr:rowOff>47625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43</xdr:row>
      <xdr:rowOff>47625</xdr:rowOff>
    </xdr:from>
    <xdr:to>
      <xdr:col>15</xdr:col>
      <xdr:colOff>76200</xdr:colOff>
      <xdr:row>56</xdr:row>
      <xdr:rowOff>38100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aps_times" displayName="laps_times" ref="B5:BT109" totalsRowShown="0" headerRowDxfId="289" dataDxfId="288">
  <tableColumns count="71">
    <tableColumn id="1" name="poř" dataDxfId="287"/>
    <tableColumn id="2" name="s.č." dataDxfId="286"/>
    <tableColumn id="3" name="jméno" dataDxfId="285"/>
    <tableColumn id="4" name="roč" dataDxfId="284"/>
    <tableColumn id="5" name="kat" dataDxfId="283"/>
    <tableColumn id="6" name="poř_kat" dataDxfId="282"/>
    <tableColumn id="7" name="klub" dataDxfId="281"/>
    <tableColumn id="8" name="celk. čas" dataDxfId="280"/>
    <tableColumn id="9" name="1" dataDxfId="279"/>
    <tableColumn id="10" name="2" dataDxfId="278"/>
    <tableColumn id="11" name="3" dataDxfId="277"/>
    <tableColumn id="12" name="4" dataDxfId="276"/>
    <tableColumn id="13" name="5" dataDxfId="275"/>
    <tableColumn id="14" name="6" dataDxfId="274"/>
    <tableColumn id="15" name="7" dataDxfId="273"/>
    <tableColumn id="16" name="8" dataDxfId="272"/>
    <tableColumn id="17" name="9" dataDxfId="271"/>
    <tableColumn id="18" name="10" dataDxfId="270"/>
    <tableColumn id="19" name="11" dataDxfId="269"/>
    <tableColumn id="20" name="12" dataDxfId="268"/>
    <tableColumn id="21" name="13" dataDxfId="267"/>
    <tableColumn id="22" name="14" dataDxfId="266"/>
    <tableColumn id="23" name="15" dataDxfId="265"/>
    <tableColumn id="24" name="16" dataDxfId="264"/>
    <tableColumn id="25" name="17" dataDxfId="263"/>
    <tableColumn id="26" name="18" dataDxfId="262"/>
    <tableColumn id="27" name="19" dataDxfId="261"/>
    <tableColumn id="28" name="20" dataDxfId="260"/>
    <tableColumn id="29" name="21" dataDxfId="259"/>
    <tableColumn id="30" name="22" dataDxfId="258"/>
    <tableColumn id="31" name="23" dataDxfId="257"/>
    <tableColumn id="32" name="24" dataDxfId="256"/>
    <tableColumn id="33" name="25" dataDxfId="255"/>
    <tableColumn id="34" name="26" dataDxfId="254"/>
    <tableColumn id="35" name="27" dataDxfId="253"/>
    <tableColumn id="36" name="28" dataDxfId="252"/>
    <tableColumn id="37" name="29" dataDxfId="251"/>
    <tableColumn id="38" name="30" dataDxfId="250"/>
    <tableColumn id="39" name="31" dataDxfId="249"/>
    <tableColumn id="40" name="32" dataDxfId="248"/>
    <tableColumn id="41" name="33" dataDxfId="247"/>
    <tableColumn id="42" name="34" dataDxfId="246"/>
    <tableColumn id="43" name="35" dataDxfId="245"/>
    <tableColumn id="44" name="36" dataDxfId="244"/>
    <tableColumn id="45" name="37" dataDxfId="243"/>
    <tableColumn id="46" name="38" dataDxfId="242"/>
    <tableColumn id="47" name="39" dataDxfId="241"/>
    <tableColumn id="48" name="40" dataDxfId="240"/>
    <tableColumn id="49" name="41" dataDxfId="239"/>
    <tableColumn id="50" name="42" dataDxfId="238"/>
    <tableColumn id="51" name="43" dataDxfId="237"/>
    <tableColumn id="52" name="44" dataDxfId="236"/>
    <tableColumn id="53" name="45" dataDxfId="235"/>
    <tableColumn id="54" name="46" dataDxfId="234"/>
    <tableColumn id="55" name="47" dataDxfId="233"/>
    <tableColumn id="56" name="48" dataDxfId="232"/>
    <tableColumn id="57" name="49" dataDxfId="231"/>
    <tableColumn id="58" name="50" dataDxfId="230"/>
    <tableColumn id="59" name="51" dataDxfId="229"/>
    <tableColumn id="60" name="52" dataDxfId="228"/>
    <tableColumn id="61" name="53" dataDxfId="227"/>
    <tableColumn id="62" name="54" dataDxfId="226"/>
    <tableColumn id="63" name="55" dataDxfId="225"/>
    <tableColumn id="64" name="56" dataDxfId="224"/>
    <tableColumn id="65" name="57" dataDxfId="223"/>
    <tableColumn id="66" name="58" dataDxfId="222"/>
    <tableColumn id="67" name="59" dataDxfId="221"/>
    <tableColumn id="68" name="60" dataDxfId="220"/>
    <tableColumn id="69" name="61" dataDxfId="219"/>
    <tableColumn id="70" name="62" dataDxfId="218"/>
    <tableColumn id="71" name="63" dataDxfId="217"/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id="3" name="rounds_cum_time" displayName="rounds_cum_time" ref="B5:BT109" totalsRowShown="0" headerRowDxfId="216" dataDxfId="215">
  <tableColumns count="71">
    <tableColumn id="1" name="poř" dataDxfId="214">
      <calculatedColumnFormula>laps_times[[#This Row],[poř]]</calculatedColumnFormula>
    </tableColumn>
    <tableColumn id="2" name="s.č." dataDxfId="213">
      <calculatedColumnFormula>laps_times[[#This Row],[s.č.]]</calculatedColumnFormula>
    </tableColumn>
    <tableColumn id="3" name="jméno" dataDxfId="212">
      <calculatedColumnFormula>laps_times[[#This Row],[jméno]]</calculatedColumnFormula>
    </tableColumn>
    <tableColumn id="4" name="roč" dataDxfId="211">
      <calculatedColumnFormula>laps_times[[#This Row],[roč]]</calculatedColumnFormula>
    </tableColumn>
    <tableColumn id="5" name="kat" dataDxfId="210">
      <calculatedColumnFormula>laps_times[[#This Row],[kat]]</calculatedColumnFormula>
    </tableColumn>
    <tableColumn id="6" name="poř_kat" dataDxfId="209">
      <calculatedColumnFormula>laps_times[[#This Row],[poř_kat]]</calculatedColumnFormula>
    </tableColumn>
    <tableColumn id="7" name="klub" dataDxfId="208">
      <calculatedColumnFormula>laps_times[[#This Row],[klub]]</calculatedColumnFormula>
    </tableColumn>
    <tableColumn id="8" name="celk. čas" dataDxfId="207">
      <calculatedColumnFormula>laps_times[[#This Row],[celk. čas]]</calculatedColumnFormula>
    </tableColumn>
    <tableColumn id="9" name="1" dataDxfId="206">
      <calculatedColumnFormula>laps_times[[#This Row],[1]]</calculatedColumnFormula>
    </tableColumn>
    <tableColumn id="10" name="2" dataDxfId="205">
      <calculatedColumnFormula>IF(ISBLANK(laps_times[[#This Row],[2]]),"DNF",    rounds_cum_time[[#This Row],[1]]+laps_times[[#This Row],[2]])</calculatedColumnFormula>
    </tableColumn>
    <tableColumn id="11" name="3" dataDxfId="204">
      <calculatedColumnFormula>IF(ISBLANK(laps_times[[#This Row],[3]]),"DNF",    rounds_cum_time[[#This Row],[2]]+laps_times[[#This Row],[3]])</calculatedColumnFormula>
    </tableColumn>
    <tableColumn id="12" name="4" dataDxfId="203">
      <calculatedColumnFormula>IF(ISBLANK(laps_times[[#This Row],[4]]),"DNF",    rounds_cum_time[[#This Row],[3]]+laps_times[[#This Row],[4]])</calculatedColumnFormula>
    </tableColumn>
    <tableColumn id="13" name="5" dataDxfId="202">
      <calculatedColumnFormula>IF(ISBLANK(laps_times[[#This Row],[5]]),"DNF",    rounds_cum_time[[#This Row],[4]]+laps_times[[#This Row],[5]])</calculatedColumnFormula>
    </tableColumn>
    <tableColumn id="14" name="6" dataDxfId="201">
      <calculatedColumnFormula>IF(ISBLANK(laps_times[[#This Row],[6]]),"DNF",    rounds_cum_time[[#This Row],[5]]+laps_times[[#This Row],[6]])</calculatedColumnFormula>
    </tableColumn>
    <tableColumn id="15" name="7" dataDxfId="200">
      <calculatedColumnFormula>IF(ISBLANK(laps_times[[#This Row],[7]]),"DNF",    rounds_cum_time[[#This Row],[6]]+laps_times[[#This Row],[7]])</calculatedColumnFormula>
    </tableColumn>
    <tableColumn id="16" name="8" dataDxfId="199">
      <calculatedColumnFormula>IF(ISBLANK(laps_times[[#This Row],[8]]),"DNF",    rounds_cum_time[[#This Row],[7]]+laps_times[[#This Row],[8]])</calculatedColumnFormula>
    </tableColumn>
    <tableColumn id="17" name="9" dataDxfId="198">
      <calculatedColumnFormula>IF(ISBLANK(laps_times[[#This Row],[9]]),"DNF",    rounds_cum_time[[#This Row],[8]]+laps_times[[#This Row],[9]])</calculatedColumnFormula>
    </tableColumn>
    <tableColumn id="18" name="10" dataDxfId="197">
      <calculatedColumnFormula>IF(ISBLANK(laps_times[[#This Row],[10]]),"DNF",    rounds_cum_time[[#This Row],[9]]+laps_times[[#This Row],[10]])</calculatedColumnFormula>
    </tableColumn>
    <tableColumn id="19" name="11" dataDxfId="196">
      <calculatedColumnFormula>IF(ISBLANK(laps_times[[#This Row],[11]]),"DNF",    rounds_cum_time[[#This Row],[10]]+laps_times[[#This Row],[11]])</calculatedColumnFormula>
    </tableColumn>
    <tableColumn id="20" name="12" dataDxfId="195">
      <calculatedColumnFormula>IF(ISBLANK(laps_times[[#This Row],[12]]),"DNF",    rounds_cum_time[[#This Row],[11]]+laps_times[[#This Row],[12]])</calculatedColumnFormula>
    </tableColumn>
    <tableColumn id="21" name="13" dataDxfId="194">
      <calculatedColumnFormula>IF(ISBLANK(laps_times[[#This Row],[13]]),"DNF",    rounds_cum_time[[#This Row],[12]]+laps_times[[#This Row],[13]])</calculatedColumnFormula>
    </tableColumn>
    <tableColumn id="22" name="14" dataDxfId="193">
      <calculatedColumnFormula>IF(ISBLANK(laps_times[[#This Row],[14]]),"DNF",    rounds_cum_time[[#This Row],[13]]+laps_times[[#This Row],[14]])</calculatedColumnFormula>
    </tableColumn>
    <tableColumn id="23" name="15" dataDxfId="192">
      <calculatedColumnFormula>IF(ISBLANK(laps_times[[#This Row],[15]]),"DNF",    rounds_cum_time[[#This Row],[14]]+laps_times[[#This Row],[15]])</calculatedColumnFormula>
    </tableColumn>
    <tableColumn id="24" name="16" dataDxfId="191">
      <calculatedColumnFormula>IF(ISBLANK(laps_times[[#This Row],[16]]),"DNF",    rounds_cum_time[[#This Row],[15]]+laps_times[[#This Row],[16]])</calculatedColumnFormula>
    </tableColumn>
    <tableColumn id="25" name="17" dataDxfId="190">
      <calculatedColumnFormula>IF(ISBLANK(laps_times[[#This Row],[17]]),"DNF",    rounds_cum_time[[#This Row],[16]]+laps_times[[#This Row],[17]])</calculatedColumnFormula>
    </tableColumn>
    <tableColumn id="26" name="18" dataDxfId="189">
      <calculatedColumnFormula>IF(ISBLANK(laps_times[[#This Row],[18]]),"DNF",    rounds_cum_time[[#This Row],[17]]+laps_times[[#This Row],[18]])</calculatedColumnFormula>
    </tableColumn>
    <tableColumn id="27" name="19" dataDxfId="188">
      <calculatedColumnFormula>IF(ISBLANK(laps_times[[#This Row],[19]]),"DNF",    rounds_cum_time[[#This Row],[18]]+laps_times[[#This Row],[19]])</calculatedColumnFormula>
    </tableColumn>
    <tableColumn id="28" name="20" dataDxfId="187">
      <calculatedColumnFormula>IF(ISBLANK(laps_times[[#This Row],[20]]),"DNF",    rounds_cum_time[[#This Row],[19]]+laps_times[[#This Row],[20]])</calculatedColumnFormula>
    </tableColumn>
    <tableColumn id="29" name="21" dataDxfId="186">
      <calculatedColumnFormula>IF(ISBLANK(laps_times[[#This Row],[21]]),"DNF",    rounds_cum_time[[#This Row],[20]]+laps_times[[#This Row],[21]])</calculatedColumnFormula>
    </tableColumn>
    <tableColumn id="30" name="22" dataDxfId="185">
      <calculatedColumnFormula>IF(ISBLANK(laps_times[[#This Row],[22]]),"DNF",    rounds_cum_time[[#This Row],[21]]+laps_times[[#This Row],[22]])</calculatedColumnFormula>
    </tableColumn>
    <tableColumn id="31" name="23" dataDxfId="184">
      <calculatedColumnFormula>IF(ISBLANK(laps_times[[#This Row],[23]]),"DNF",    rounds_cum_time[[#This Row],[22]]+laps_times[[#This Row],[23]])</calculatedColumnFormula>
    </tableColumn>
    <tableColumn id="32" name="24" dataDxfId="183">
      <calculatedColumnFormula>IF(ISBLANK(laps_times[[#This Row],[24]]),"DNF",    rounds_cum_time[[#This Row],[23]]+laps_times[[#This Row],[24]])</calculatedColumnFormula>
    </tableColumn>
    <tableColumn id="33" name="25" dataDxfId="182">
      <calculatedColumnFormula>IF(ISBLANK(laps_times[[#This Row],[25]]),"DNF",    rounds_cum_time[[#This Row],[24]]+laps_times[[#This Row],[25]])</calculatedColumnFormula>
    </tableColumn>
    <tableColumn id="34" name="26" dataDxfId="181">
      <calculatedColumnFormula>IF(ISBLANK(laps_times[[#This Row],[26]]),"DNF",    rounds_cum_time[[#This Row],[25]]+laps_times[[#This Row],[26]])</calculatedColumnFormula>
    </tableColumn>
    <tableColumn id="35" name="27" dataDxfId="180">
      <calculatedColumnFormula>IF(ISBLANK(laps_times[[#This Row],[27]]),"DNF",    rounds_cum_time[[#This Row],[26]]+laps_times[[#This Row],[27]])</calculatedColumnFormula>
    </tableColumn>
    <tableColumn id="36" name="28" dataDxfId="179">
      <calculatedColumnFormula>IF(ISBLANK(laps_times[[#This Row],[28]]),"DNF",    rounds_cum_time[[#This Row],[27]]+laps_times[[#This Row],[28]])</calculatedColumnFormula>
    </tableColumn>
    <tableColumn id="37" name="29" dataDxfId="178">
      <calculatedColumnFormula>IF(ISBLANK(laps_times[[#This Row],[29]]),"DNF",    rounds_cum_time[[#This Row],[28]]+laps_times[[#This Row],[29]])</calculatedColumnFormula>
    </tableColumn>
    <tableColumn id="38" name="30" dataDxfId="177">
      <calculatedColumnFormula>IF(ISBLANK(laps_times[[#This Row],[30]]),"DNF",    rounds_cum_time[[#This Row],[29]]+laps_times[[#This Row],[30]])</calculatedColumnFormula>
    </tableColumn>
    <tableColumn id="39" name="31" dataDxfId="176">
      <calculatedColumnFormula>IF(ISBLANK(laps_times[[#This Row],[31]]),"DNF",    rounds_cum_time[[#This Row],[30]]+laps_times[[#This Row],[31]])</calculatedColumnFormula>
    </tableColumn>
    <tableColumn id="40" name="32" dataDxfId="175">
      <calculatedColumnFormula>IF(ISBLANK(laps_times[[#This Row],[32]]),"DNF",    rounds_cum_time[[#This Row],[31]]+laps_times[[#This Row],[32]])</calculatedColumnFormula>
    </tableColumn>
    <tableColumn id="41" name="33" dataDxfId="174">
      <calculatedColumnFormula>IF(ISBLANK(laps_times[[#This Row],[33]]),"DNF",    rounds_cum_time[[#This Row],[32]]+laps_times[[#This Row],[33]])</calculatedColumnFormula>
    </tableColumn>
    <tableColumn id="42" name="34" dataDxfId="173">
      <calculatedColumnFormula>IF(ISBLANK(laps_times[[#This Row],[34]]),"DNF",    rounds_cum_time[[#This Row],[33]]+laps_times[[#This Row],[34]])</calculatedColumnFormula>
    </tableColumn>
    <tableColumn id="43" name="35" dataDxfId="172">
      <calculatedColumnFormula>IF(ISBLANK(laps_times[[#This Row],[35]]),"DNF",    rounds_cum_time[[#This Row],[34]]+laps_times[[#This Row],[35]])</calculatedColumnFormula>
    </tableColumn>
    <tableColumn id="44" name="36" dataDxfId="171">
      <calculatedColumnFormula>IF(ISBLANK(laps_times[[#This Row],[36]]),"DNF",    rounds_cum_time[[#This Row],[35]]+laps_times[[#This Row],[36]])</calculatedColumnFormula>
    </tableColumn>
    <tableColumn id="45" name="37" dataDxfId="170">
      <calculatedColumnFormula>IF(ISBLANK(laps_times[[#This Row],[37]]),"DNF",    rounds_cum_time[[#This Row],[36]]+laps_times[[#This Row],[37]])</calculatedColumnFormula>
    </tableColumn>
    <tableColumn id="46" name="38" dataDxfId="169">
      <calculatedColumnFormula>IF(ISBLANK(laps_times[[#This Row],[38]]),"DNF",    rounds_cum_time[[#This Row],[37]]+laps_times[[#This Row],[38]])</calculatedColumnFormula>
    </tableColumn>
    <tableColumn id="47" name="39" dataDxfId="168">
      <calculatedColumnFormula>IF(ISBLANK(laps_times[[#This Row],[39]]),"DNF",    rounds_cum_time[[#This Row],[38]]+laps_times[[#This Row],[39]])</calculatedColumnFormula>
    </tableColumn>
    <tableColumn id="48" name="40" dataDxfId="167">
      <calculatedColumnFormula>IF(ISBLANK(laps_times[[#This Row],[40]]),"DNF",    rounds_cum_time[[#This Row],[39]]+laps_times[[#This Row],[40]])</calculatedColumnFormula>
    </tableColumn>
    <tableColumn id="49" name="41" dataDxfId="166">
      <calculatedColumnFormula>IF(ISBLANK(laps_times[[#This Row],[41]]),"DNF",    rounds_cum_time[[#This Row],[40]]+laps_times[[#This Row],[41]])</calculatedColumnFormula>
    </tableColumn>
    <tableColumn id="50" name="42" dataDxfId="165">
      <calculatedColumnFormula>IF(ISBLANK(laps_times[[#This Row],[42]]),"DNF",    rounds_cum_time[[#This Row],[41]]+laps_times[[#This Row],[42]])</calculatedColumnFormula>
    </tableColumn>
    <tableColumn id="51" name="43" dataDxfId="164">
      <calculatedColumnFormula>IF(ISBLANK(laps_times[[#This Row],[43]]),"DNF",    rounds_cum_time[[#This Row],[42]]+laps_times[[#This Row],[43]])</calculatedColumnFormula>
    </tableColumn>
    <tableColumn id="52" name="44" dataDxfId="163">
      <calculatedColumnFormula>IF(ISBLANK(laps_times[[#This Row],[44]]),"DNF",    rounds_cum_time[[#This Row],[43]]+laps_times[[#This Row],[44]])</calculatedColumnFormula>
    </tableColumn>
    <tableColumn id="53" name="45" dataDxfId="162">
      <calculatedColumnFormula>IF(ISBLANK(laps_times[[#This Row],[45]]),"DNF",    rounds_cum_time[[#This Row],[44]]+laps_times[[#This Row],[45]])</calculatedColumnFormula>
    </tableColumn>
    <tableColumn id="54" name="46" dataDxfId="161">
      <calculatedColumnFormula>IF(ISBLANK(laps_times[[#This Row],[46]]),"DNF",    rounds_cum_time[[#This Row],[45]]+laps_times[[#This Row],[46]])</calculatedColumnFormula>
    </tableColumn>
    <tableColumn id="55" name="47" dataDxfId="160">
      <calculatedColumnFormula>IF(ISBLANK(laps_times[[#This Row],[47]]),"DNF",    rounds_cum_time[[#This Row],[46]]+laps_times[[#This Row],[47]])</calculatedColumnFormula>
    </tableColumn>
    <tableColumn id="56" name="48" dataDxfId="159">
      <calculatedColumnFormula>IF(ISBLANK(laps_times[[#This Row],[48]]),"DNF",    rounds_cum_time[[#This Row],[47]]+laps_times[[#This Row],[48]])</calculatedColumnFormula>
    </tableColumn>
    <tableColumn id="57" name="49" dataDxfId="158">
      <calculatedColumnFormula>IF(ISBLANK(laps_times[[#This Row],[49]]),"DNF",    rounds_cum_time[[#This Row],[48]]+laps_times[[#This Row],[49]])</calculatedColumnFormula>
    </tableColumn>
    <tableColumn id="58" name="50" dataDxfId="157">
      <calculatedColumnFormula>IF(ISBLANK(laps_times[[#This Row],[50]]),"DNF",    rounds_cum_time[[#This Row],[49]]+laps_times[[#This Row],[50]])</calculatedColumnFormula>
    </tableColumn>
    <tableColumn id="59" name="51" dataDxfId="156">
      <calculatedColumnFormula>IF(ISBLANK(laps_times[[#This Row],[51]]),"DNF",    rounds_cum_time[[#This Row],[50]]+laps_times[[#This Row],[51]])</calculatedColumnFormula>
    </tableColumn>
    <tableColumn id="60" name="52" dataDxfId="155">
      <calculatedColumnFormula>IF(ISBLANK(laps_times[[#This Row],[52]]),"DNF",    rounds_cum_time[[#This Row],[51]]+laps_times[[#This Row],[52]])</calculatedColumnFormula>
    </tableColumn>
    <tableColumn id="61" name="53" dataDxfId="154">
      <calculatedColumnFormula>IF(ISBLANK(laps_times[[#This Row],[53]]),"DNF",    rounds_cum_time[[#This Row],[52]]+laps_times[[#This Row],[53]])</calculatedColumnFormula>
    </tableColumn>
    <tableColumn id="62" name="54" dataDxfId="153">
      <calculatedColumnFormula>IF(ISBLANK(laps_times[[#This Row],[54]]),"DNF",    rounds_cum_time[[#This Row],[53]]+laps_times[[#This Row],[54]])</calculatedColumnFormula>
    </tableColumn>
    <tableColumn id="63" name="55" dataDxfId="152">
      <calculatedColumnFormula>IF(ISBLANK(laps_times[[#This Row],[55]]),"DNF",    rounds_cum_time[[#This Row],[54]]+laps_times[[#This Row],[55]])</calculatedColumnFormula>
    </tableColumn>
    <tableColumn id="64" name="56" dataDxfId="151">
      <calculatedColumnFormula>IF(ISBLANK(laps_times[[#This Row],[56]]),"DNF",    rounds_cum_time[[#This Row],[55]]+laps_times[[#This Row],[56]])</calculatedColumnFormula>
    </tableColumn>
    <tableColumn id="65" name="57" dataDxfId="150">
      <calculatedColumnFormula>IF(ISBLANK(laps_times[[#This Row],[57]]),"DNF",    rounds_cum_time[[#This Row],[56]]+laps_times[[#This Row],[57]])</calculatedColumnFormula>
    </tableColumn>
    <tableColumn id="66" name="58" dataDxfId="149">
      <calculatedColumnFormula>IF(ISBLANK(laps_times[[#This Row],[58]]),"DNF",    rounds_cum_time[[#This Row],[57]]+laps_times[[#This Row],[58]])</calculatedColumnFormula>
    </tableColumn>
    <tableColumn id="67" name="59" dataDxfId="148">
      <calculatedColumnFormula>IF(ISBLANK(laps_times[[#This Row],[59]]),"DNF",    rounds_cum_time[[#This Row],[58]]+laps_times[[#This Row],[59]])</calculatedColumnFormula>
    </tableColumn>
    <tableColumn id="68" name="60" dataDxfId="147">
      <calculatedColumnFormula>IF(ISBLANK(laps_times[[#This Row],[60]]),"DNF",    rounds_cum_time[[#This Row],[59]]+laps_times[[#This Row],[60]])</calculatedColumnFormula>
    </tableColumn>
    <tableColumn id="69" name="61" dataDxfId="146">
      <calculatedColumnFormula>IF(ISBLANK(laps_times[[#This Row],[61]]),"DNF",    rounds_cum_time[[#This Row],[60]]+laps_times[[#This Row],[61]])</calculatedColumnFormula>
    </tableColumn>
    <tableColumn id="70" name="62" dataDxfId="145">
      <calculatedColumnFormula>IF(ISBLANK(laps_times[[#This Row],[62]]),"DNF",    rounds_cum_time[[#This Row],[61]]+laps_times[[#This Row],[62]])</calculatedColumnFormula>
    </tableColumn>
    <tableColumn id="71" name="63" dataDxfId="144">
      <calculatedColumnFormula>IF(ISBLANK(laps_times[[#This Row],[63]]),"DNF",    rounds_cum_time[[#This Row],[62]]+laps_times[[#This Row],[63]])</calculatedColumnFormula>
    </tableColumn>
  </tableColumns>
  <tableStyleInfo name="TableStyleLight9 2 2" showFirstColumn="0" showLastColumn="0" showRowStripes="1" showColumnStripes="0"/>
</table>
</file>

<file path=xl/tables/table3.xml><?xml version="1.0" encoding="utf-8"?>
<table xmlns="http://schemas.openxmlformats.org/spreadsheetml/2006/main" id="4" name="split_ranks" displayName="split_ranks" ref="B5:BT109" totalsRowShown="0" headerRowDxfId="143" dataDxfId="142">
  <tableColumns count="71">
    <tableColumn id="1" name="poř" dataDxfId="141">
      <calculatedColumnFormula>laps_times[[#This Row],[poř]]</calculatedColumnFormula>
    </tableColumn>
    <tableColumn id="2" name="s.č." dataDxfId="140">
      <calculatedColumnFormula>laps_times[[#This Row],[s.č.]]</calculatedColumnFormula>
    </tableColumn>
    <tableColumn id="3" name="jméno" dataDxfId="139">
      <calculatedColumnFormula>laps_times[[#This Row],[jméno]]</calculatedColumnFormula>
    </tableColumn>
    <tableColumn id="4" name="roč" dataDxfId="138">
      <calculatedColumnFormula>laps_times[[#This Row],[roč]]</calculatedColumnFormula>
    </tableColumn>
    <tableColumn id="5" name="kat" dataDxfId="137">
      <calculatedColumnFormula>laps_times[[#This Row],[kat]]</calculatedColumnFormula>
    </tableColumn>
    <tableColumn id="6" name="poř_kat" dataDxfId="136">
      <calculatedColumnFormula>laps_times[[#This Row],[poř_kat]]</calculatedColumnFormula>
    </tableColumn>
    <tableColumn id="7" name="klub" dataDxfId="135">
      <calculatedColumnFormula>laps_times[[#This Row],[klub]]</calculatedColumnFormula>
    </tableColumn>
    <tableColumn id="8" name="čas" dataDxfId="134">
      <calculatedColumnFormula>laps_times[[#This Row],[celk. čas]]</calculatedColumnFormula>
    </tableColumn>
    <tableColumn id="9" name="1" dataDxfId="133">
      <calculatedColumnFormula>IF(ISBLANK(laps_times[[#This Row],[1]]),"DNF",CONCATENATE(RANK(rounds_cum_time[[#This Row],[1]],rounds_cum_time[1],1),"."))</calculatedColumnFormula>
    </tableColumn>
    <tableColumn id="10" name="2" dataDxfId="132">
      <calculatedColumnFormula>IF(ISBLANK(laps_times[[#This Row],[2]]),"DNF",CONCATENATE(RANK(rounds_cum_time[[#This Row],[2]],rounds_cum_time[2],1),"."))</calculatedColumnFormula>
    </tableColumn>
    <tableColumn id="11" name="3" dataDxfId="131">
      <calculatedColumnFormula>IF(ISBLANK(laps_times[[#This Row],[3]]),"DNF",CONCATENATE(RANK(rounds_cum_time[[#This Row],[3]],rounds_cum_time[3],1),"."))</calculatedColumnFormula>
    </tableColumn>
    <tableColumn id="12" name="4" dataDxfId="130">
      <calculatedColumnFormula>IF(ISBLANK(laps_times[[#This Row],[4]]),"DNF",CONCATENATE(RANK(rounds_cum_time[[#This Row],[4]],rounds_cum_time[4],1),"."))</calculatedColumnFormula>
    </tableColumn>
    <tableColumn id="13" name="5" dataDxfId="129">
      <calculatedColumnFormula>IF(ISBLANK(laps_times[[#This Row],[5]]),"DNF",CONCATENATE(RANK(rounds_cum_time[[#This Row],[5]],rounds_cum_time[5],1),"."))</calculatedColumnFormula>
    </tableColumn>
    <tableColumn id="14" name="6" dataDxfId="128">
      <calculatedColumnFormula>IF(ISBLANK(laps_times[[#This Row],[6]]),"DNF",CONCATENATE(RANK(rounds_cum_time[[#This Row],[6]],rounds_cum_time[6],1),"."))</calculatedColumnFormula>
    </tableColumn>
    <tableColumn id="15" name="7" dataDxfId="127">
      <calculatedColumnFormula>IF(ISBLANK(laps_times[[#This Row],[7]]),"DNF",CONCATENATE(RANK(rounds_cum_time[[#This Row],[7]],rounds_cum_time[7],1),"."))</calculatedColumnFormula>
    </tableColumn>
    <tableColumn id="16" name="8" dataDxfId="126">
      <calculatedColumnFormula>IF(ISBLANK(laps_times[[#This Row],[8]]),"DNF",CONCATENATE(RANK(rounds_cum_time[[#This Row],[8]],rounds_cum_time[8],1),"."))</calculatedColumnFormula>
    </tableColumn>
    <tableColumn id="17" name="9" dataDxfId="125">
      <calculatedColumnFormula>IF(ISBLANK(laps_times[[#This Row],[9]]),"DNF",CONCATENATE(RANK(rounds_cum_time[[#This Row],[9]],rounds_cum_time[9],1),"."))</calculatedColumnFormula>
    </tableColumn>
    <tableColumn id="18" name="10" dataDxfId="124">
      <calculatedColumnFormula>IF(ISBLANK(laps_times[[#This Row],[10]]),"DNF",CONCATENATE(RANK(rounds_cum_time[[#This Row],[10]],rounds_cum_time[10],1),"."))</calculatedColumnFormula>
    </tableColumn>
    <tableColumn id="19" name="11" dataDxfId="123">
      <calculatedColumnFormula>IF(ISBLANK(laps_times[[#This Row],[11]]),"DNF",CONCATENATE(RANK(rounds_cum_time[[#This Row],[11]],rounds_cum_time[11],1),"."))</calculatedColumnFormula>
    </tableColumn>
    <tableColumn id="20" name="12" dataDxfId="122">
      <calculatedColumnFormula>IF(ISBLANK(laps_times[[#This Row],[12]]),"DNF",CONCATENATE(RANK(rounds_cum_time[[#This Row],[12]],rounds_cum_time[12],1),"."))</calculatedColumnFormula>
    </tableColumn>
    <tableColumn id="21" name="13" dataDxfId="121">
      <calculatedColumnFormula>IF(ISBLANK(laps_times[[#This Row],[13]]),"DNF",CONCATENATE(RANK(rounds_cum_time[[#This Row],[13]],rounds_cum_time[13],1),"."))</calculatedColumnFormula>
    </tableColumn>
    <tableColumn id="22" name="14" dataDxfId="120">
      <calculatedColumnFormula>IF(ISBLANK(laps_times[[#This Row],[14]]),"DNF",CONCATENATE(RANK(rounds_cum_time[[#This Row],[14]],rounds_cum_time[14],1),"."))</calculatedColumnFormula>
    </tableColumn>
    <tableColumn id="23" name="15" dataDxfId="119">
      <calculatedColumnFormula>IF(ISBLANK(laps_times[[#This Row],[15]]),"DNF",CONCATENATE(RANK(rounds_cum_time[[#This Row],[15]],rounds_cum_time[15],1),"."))</calculatedColumnFormula>
    </tableColumn>
    <tableColumn id="24" name="16" dataDxfId="118">
      <calculatedColumnFormula>IF(ISBLANK(laps_times[[#This Row],[16]]),"DNF",CONCATENATE(RANK(rounds_cum_time[[#This Row],[16]],rounds_cum_time[16],1),"."))</calculatedColumnFormula>
    </tableColumn>
    <tableColumn id="25" name="17" dataDxfId="117">
      <calculatedColumnFormula>IF(ISBLANK(laps_times[[#This Row],[17]]),"DNF",CONCATENATE(RANK(rounds_cum_time[[#This Row],[17]],rounds_cum_time[17],1),"."))</calculatedColumnFormula>
    </tableColumn>
    <tableColumn id="26" name="18" dataDxfId="116">
      <calculatedColumnFormula>IF(ISBLANK(laps_times[[#This Row],[18]]),"DNF",CONCATENATE(RANK(rounds_cum_time[[#This Row],[18]],rounds_cum_time[18],1),"."))</calculatedColumnFormula>
    </tableColumn>
    <tableColumn id="27" name="19" dataDxfId="115">
      <calculatedColumnFormula>IF(ISBLANK(laps_times[[#This Row],[19]]),"DNF",CONCATENATE(RANK(rounds_cum_time[[#This Row],[19]],rounds_cum_time[19],1),"."))</calculatedColumnFormula>
    </tableColumn>
    <tableColumn id="28" name="20" dataDxfId="114">
      <calculatedColumnFormula>IF(ISBLANK(laps_times[[#This Row],[20]]),"DNF",CONCATENATE(RANK(rounds_cum_time[[#This Row],[20]],rounds_cum_time[20],1),"."))</calculatedColumnFormula>
    </tableColumn>
    <tableColumn id="29" name="21" dataDxfId="113">
      <calculatedColumnFormula>IF(ISBLANK(laps_times[[#This Row],[21]]),"DNF",CONCATENATE(RANK(rounds_cum_time[[#This Row],[21]],rounds_cum_time[21],1),"."))</calculatedColumnFormula>
    </tableColumn>
    <tableColumn id="30" name="22" dataDxfId="112">
      <calculatedColumnFormula>IF(ISBLANK(laps_times[[#This Row],[22]]),"DNF",CONCATENATE(RANK(rounds_cum_time[[#This Row],[22]],rounds_cum_time[22],1),"."))</calculatedColumnFormula>
    </tableColumn>
    <tableColumn id="31" name="23" dataDxfId="111">
      <calculatedColumnFormula>IF(ISBLANK(laps_times[[#This Row],[23]]),"DNF",CONCATENATE(RANK(rounds_cum_time[[#This Row],[23]],rounds_cum_time[23],1),"."))</calculatedColumnFormula>
    </tableColumn>
    <tableColumn id="32" name="24" dataDxfId="110">
      <calculatedColumnFormula>IF(ISBLANK(laps_times[[#This Row],[24]]),"DNF",CONCATENATE(RANK(rounds_cum_time[[#This Row],[24]],rounds_cum_time[24],1),"."))</calculatedColumnFormula>
    </tableColumn>
    <tableColumn id="33" name="25" dataDxfId="109">
      <calculatedColumnFormula>IF(ISBLANK(laps_times[[#This Row],[25]]),"DNF",CONCATENATE(RANK(rounds_cum_time[[#This Row],[25]],rounds_cum_time[25],1),"."))</calculatedColumnFormula>
    </tableColumn>
    <tableColumn id="34" name="26" dataDxfId="108">
      <calculatedColumnFormula>IF(ISBLANK(laps_times[[#This Row],[26]]),"DNF",CONCATENATE(RANK(rounds_cum_time[[#This Row],[26]],rounds_cum_time[26],1),"."))</calculatedColumnFormula>
    </tableColumn>
    <tableColumn id="35" name="27" dataDxfId="107">
      <calculatedColumnFormula>IF(ISBLANK(laps_times[[#This Row],[27]]),"DNF",CONCATENATE(RANK(rounds_cum_time[[#This Row],[27]],rounds_cum_time[27],1),"."))</calculatedColumnFormula>
    </tableColumn>
    <tableColumn id="36" name="28" dataDxfId="106">
      <calculatedColumnFormula>IF(ISBLANK(laps_times[[#This Row],[28]]),"DNF",CONCATENATE(RANK(rounds_cum_time[[#This Row],[28]],rounds_cum_time[28],1),"."))</calculatedColumnFormula>
    </tableColumn>
    <tableColumn id="37" name="29" dataDxfId="105">
      <calculatedColumnFormula>IF(ISBLANK(laps_times[[#This Row],[29]]),"DNF",CONCATENATE(RANK(rounds_cum_time[[#This Row],[29]],rounds_cum_time[29],1),"."))</calculatedColumnFormula>
    </tableColumn>
    <tableColumn id="38" name="30" dataDxfId="104">
      <calculatedColumnFormula>IF(ISBLANK(laps_times[[#This Row],[30]]),"DNF",CONCATENATE(RANK(rounds_cum_time[[#This Row],[30]],rounds_cum_time[30],1),"."))</calculatedColumnFormula>
    </tableColumn>
    <tableColumn id="39" name="31" dataDxfId="103">
      <calculatedColumnFormula>IF(ISBLANK(laps_times[[#This Row],[31]]),"DNF",CONCATENATE(RANK(rounds_cum_time[[#This Row],[31]],rounds_cum_time[31],1),"."))</calculatedColumnFormula>
    </tableColumn>
    <tableColumn id="40" name="32" dataDxfId="102">
      <calculatedColumnFormula>IF(ISBLANK(laps_times[[#This Row],[32]]),"DNF",CONCATENATE(RANK(rounds_cum_time[[#This Row],[32]],rounds_cum_time[32],1),"."))</calculatedColumnFormula>
    </tableColumn>
    <tableColumn id="41" name="33" dataDxfId="101">
      <calculatedColumnFormula>IF(ISBLANK(laps_times[[#This Row],[33]]),"DNF",CONCATENATE(RANK(rounds_cum_time[[#This Row],[33]],rounds_cum_time[33],1),"."))</calculatedColumnFormula>
    </tableColumn>
    <tableColumn id="42" name="34" dataDxfId="100">
      <calculatedColumnFormula>IF(ISBLANK(laps_times[[#This Row],[34]]),"DNF",CONCATENATE(RANK(rounds_cum_time[[#This Row],[34]],rounds_cum_time[34],1),"."))</calculatedColumnFormula>
    </tableColumn>
    <tableColumn id="43" name="35" dataDxfId="99">
      <calculatedColumnFormula>IF(ISBLANK(laps_times[[#This Row],[35]]),"DNF",CONCATENATE(RANK(rounds_cum_time[[#This Row],[35]],rounds_cum_time[35],1),"."))</calculatedColumnFormula>
    </tableColumn>
    <tableColumn id="44" name="36" dataDxfId="98">
      <calculatedColumnFormula>IF(ISBLANK(laps_times[[#This Row],[36]]),"DNF",CONCATENATE(RANK(rounds_cum_time[[#This Row],[36]],rounds_cum_time[36],1),"."))</calculatedColumnFormula>
    </tableColumn>
    <tableColumn id="45" name="37" dataDxfId="97">
      <calculatedColumnFormula>IF(ISBLANK(laps_times[[#This Row],[37]]),"DNF",CONCATENATE(RANK(rounds_cum_time[[#This Row],[37]],rounds_cum_time[37],1),"."))</calculatedColumnFormula>
    </tableColumn>
    <tableColumn id="46" name="38" dataDxfId="96">
      <calculatedColumnFormula>IF(ISBLANK(laps_times[[#This Row],[38]]),"DNF",CONCATENATE(RANK(rounds_cum_time[[#This Row],[38]],rounds_cum_time[38],1),"."))</calculatedColumnFormula>
    </tableColumn>
    <tableColumn id="47" name="39" dataDxfId="95">
      <calculatedColumnFormula>IF(ISBLANK(laps_times[[#This Row],[39]]),"DNF",CONCATENATE(RANK(rounds_cum_time[[#This Row],[39]],rounds_cum_time[39],1),"."))</calculatedColumnFormula>
    </tableColumn>
    <tableColumn id="48" name="40" dataDxfId="94">
      <calculatedColumnFormula>IF(ISBLANK(laps_times[[#This Row],[40]]),"DNF",CONCATENATE(RANK(rounds_cum_time[[#This Row],[40]],rounds_cum_time[40],1),"."))</calculatedColumnFormula>
    </tableColumn>
    <tableColumn id="49" name="41" dataDxfId="93">
      <calculatedColumnFormula>IF(ISBLANK(laps_times[[#This Row],[41]]),"DNF",CONCATENATE(RANK(rounds_cum_time[[#This Row],[41]],rounds_cum_time[41],1),"."))</calculatedColumnFormula>
    </tableColumn>
    <tableColumn id="50" name="42" dataDxfId="92">
      <calculatedColumnFormula>IF(ISBLANK(laps_times[[#This Row],[42]]),"DNF",CONCATENATE(RANK(rounds_cum_time[[#This Row],[42]],rounds_cum_time[42],1),"."))</calculatedColumnFormula>
    </tableColumn>
    <tableColumn id="51" name="43" dataDxfId="91">
      <calculatedColumnFormula>IF(ISBLANK(laps_times[[#This Row],[43]]),"DNF",CONCATENATE(RANK(rounds_cum_time[[#This Row],[43]],rounds_cum_time[43],1),"."))</calculatedColumnFormula>
    </tableColumn>
    <tableColumn id="52" name="44" dataDxfId="90">
      <calculatedColumnFormula>IF(ISBLANK(laps_times[[#This Row],[44]]),"DNF",CONCATENATE(RANK(rounds_cum_time[[#This Row],[44]],rounds_cum_time[44],1),"."))</calculatedColumnFormula>
    </tableColumn>
    <tableColumn id="53" name="45" dataDxfId="89">
      <calculatedColumnFormula>IF(ISBLANK(laps_times[[#This Row],[45]]),"DNF",CONCATENATE(RANK(rounds_cum_time[[#This Row],[45]],rounds_cum_time[45],1),"."))</calculatedColumnFormula>
    </tableColumn>
    <tableColumn id="54" name="46" dataDxfId="88">
      <calculatedColumnFormula>IF(ISBLANK(laps_times[[#This Row],[46]]),"DNF",CONCATENATE(RANK(rounds_cum_time[[#This Row],[46]],rounds_cum_time[46],1),"."))</calculatedColumnFormula>
    </tableColumn>
    <tableColumn id="55" name="47" dataDxfId="87">
      <calculatedColumnFormula>IF(ISBLANK(laps_times[[#This Row],[47]]),"DNF",CONCATENATE(RANK(rounds_cum_time[[#This Row],[47]],rounds_cum_time[47],1),"."))</calculatedColumnFormula>
    </tableColumn>
    <tableColumn id="56" name="48" dataDxfId="86">
      <calculatedColumnFormula>IF(ISBLANK(laps_times[[#This Row],[48]]),"DNF",CONCATENATE(RANK(rounds_cum_time[[#This Row],[48]],rounds_cum_time[48],1),"."))</calculatedColumnFormula>
    </tableColumn>
    <tableColumn id="57" name="49" dataDxfId="85">
      <calculatedColumnFormula>IF(ISBLANK(laps_times[[#This Row],[49]]),"DNF",CONCATENATE(RANK(rounds_cum_time[[#This Row],[49]],rounds_cum_time[49],1),"."))</calculatedColumnFormula>
    </tableColumn>
    <tableColumn id="58" name="50" dataDxfId="84">
      <calculatedColumnFormula>IF(ISBLANK(laps_times[[#This Row],[50]]),"DNF",CONCATENATE(RANK(rounds_cum_time[[#This Row],[50]],rounds_cum_time[50],1),"."))</calculatedColumnFormula>
    </tableColumn>
    <tableColumn id="59" name="51" dataDxfId="83">
      <calculatedColumnFormula>IF(ISBLANK(laps_times[[#This Row],[51]]),"DNF",CONCATENATE(RANK(rounds_cum_time[[#This Row],[51]],rounds_cum_time[51],1),"."))</calculatedColumnFormula>
    </tableColumn>
    <tableColumn id="60" name="52" dataDxfId="82">
      <calculatedColumnFormula>IF(ISBLANK(laps_times[[#This Row],[52]]),"DNF",CONCATENATE(RANK(rounds_cum_time[[#This Row],[52]],rounds_cum_time[52],1),"."))</calculatedColumnFormula>
    </tableColumn>
    <tableColumn id="61" name="53" dataDxfId="81">
      <calculatedColumnFormula>IF(ISBLANK(laps_times[[#This Row],[53]]),"DNF",CONCATENATE(RANK(rounds_cum_time[[#This Row],[53]],rounds_cum_time[53],1),"."))</calculatedColumnFormula>
    </tableColumn>
    <tableColumn id="62" name="54" dataDxfId="80">
      <calculatedColumnFormula>IF(ISBLANK(laps_times[[#This Row],[54]]),"DNF",CONCATENATE(RANK(rounds_cum_time[[#This Row],[54]],rounds_cum_time[54],1),"."))</calculatedColumnFormula>
    </tableColumn>
    <tableColumn id="63" name="55" dataDxfId="79">
      <calculatedColumnFormula>IF(ISBLANK(laps_times[[#This Row],[55]]),"DNF",CONCATENATE(RANK(rounds_cum_time[[#This Row],[55]],rounds_cum_time[55],1),"."))</calculatedColumnFormula>
    </tableColumn>
    <tableColumn id="64" name="56" dataDxfId="78">
      <calculatedColumnFormula>IF(ISBLANK(laps_times[[#This Row],[56]]),"DNF",CONCATENATE(RANK(rounds_cum_time[[#This Row],[56]],rounds_cum_time[56],1),"."))</calculatedColumnFormula>
    </tableColumn>
    <tableColumn id="65" name="57" dataDxfId="77">
      <calculatedColumnFormula>IF(ISBLANK(laps_times[[#This Row],[57]]),"DNF",CONCATENATE(RANK(rounds_cum_time[[#This Row],[57]],rounds_cum_time[57],1),"."))</calculatedColumnFormula>
    </tableColumn>
    <tableColumn id="66" name="58" dataDxfId="76">
      <calculatedColumnFormula>IF(ISBLANK(laps_times[[#This Row],[58]]),"DNF",CONCATENATE(RANK(rounds_cum_time[[#This Row],[58]],rounds_cum_time[58],1),"."))</calculatedColumnFormula>
    </tableColumn>
    <tableColumn id="67" name="59" dataDxfId="75">
      <calculatedColumnFormula>IF(ISBLANK(laps_times[[#This Row],[59]]),"DNF",CONCATENATE(RANK(rounds_cum_time[[#This Row],[59]],rounds_cum_time[59],1),"."))</calculatedColumnFormula>
    </tableColumn>
    <tableColumn id="68" name="60" dataDxfId="74">
      <calculatedColumnFormula>IF(ISBLANK(laps_times[[#This Row],[60]]),"DNF",CONCATENATE(RANK(rounds_cum_time[[#This Row],[60]],rounds_cum_time[60],1),"."))</calculatedColumnFormula>
    </tableColumn>
    <tableColumn id="69" name="61" dataDxfId="73">
      <calculatedColumnFormula>IF(ISBLANK(laps_times[[#This Row],[61]]),"DNF",CONCATENATE(RANK(rounds_cum_time[[#This Row],[61]],rounds_cum_time[61],1),"."))</calculatedColumnFormula>
    </tableColumn>
    <tableColumn id="70" name="62" dataDxfId="72">
      <calculatedColumnFormula>IF(ISBLANK(laps_times[[#This Row],[62]]),"DNF",CONCATENATE(RANK(rounds_cum_time[[#This Row],[62]],rounds_cum_time[62],1),"."))</calculatedColumnFormula>
    </tableColumn>
    <tableColumn id="71" name="63" dataDxfId="71">
      <calculatedColumnFormula>IF(ISBLANK(laps_times[[#This Row],[63]]),"DNF",CONCATENATE(RANK(rounds_cum_time[[#This Row],[63]],rounds_cum_time[63],1),"."))</calculatedColumnFormula>
    </tableColumn>
  </tableColumns>
  <tableStyleInfo name="TableStyleLight9 2 3" showFirstColumn="0" showLastColumn="0" showRowStripes="1" showColumnStripes="0"/>
</table>
</file>

<file path=xl/tables/table4.xml><?xml version="1.0" encoding="utf-8"?>
<table xmlns="http://schemas.openxmlformats.org/spreadsheetml/2006/main" id="6" name="km4_splits_ranks" displayName="km4_splits_ranks" ref="B5:BA109" totalsRowShown="0" headerRowDxfId="70" dataDxfId="69">
  <tableColumns count="52">
    <tableColumn id="1" name="poř" dataDxfId="68">
      <calculatedColumnFormula>laps_times[[#This Row],[poř]]</calculatedColumnFormula>
    </tableColumn>
    <tableColumn id="2" name="s.č." dataDxfId="67">
      <calculatedColumnFormula>laps_times[[#This Row],[s.č.]]</calculatedColumnFormula>
    </tableColumn>
    <tableColumn id="3" name="jméno" dataDxfId="66">
      <calculatedColumnFormula>laps_times[[#This Row],[jméno]]</calculatedColumnFormula>
    </tableColumn>
    <tableColumn id="4" name="roč" dataDxfId="65">
      <calculatedColumnFormula>laps_times[[#This Row],[roč]]</calculatedColumnFormula>
    </tableColumn>
    <tableColumn id="5" name="kat" dataDxfId="64">
      <calculatedColumnFormula>laps_times[[#This Row],[kat]]</calculatedColumnFormula>
    </tableColumn>
    <tableColumn id="6" name="poř_kat" dataDxfId="63">
      <calculatedColumnFormula>laps_times[[#This Row],[poř_kat]]</calculatedColumnFormula>
    </tableColumn>
    <tableColumn id="7" name="klub" dataDxfId="62">
      <calculatedColumnFormula>laps_times[[#This Row],[klub]]</calculatedColumnFormula>
    </tableColumn>
    <tableColumn id="8" name="celk. čas" dataDxfId="61">
      <calculatedColumnFormula>laps_times[[#This Row],[celk. čas]]</calculatedColumnFormula>
    </tableColumn>
    <tableColumn id="20" name="0 - 4 " dataDxfId="60">
      <calculatedColumnFormula>SUM(laps_times[[#This Row],[1]:[6]])</calculatedColumnFormula>
    </tableColumn>
    <tableColumn id="21" name="4 - 8 " dataDxfId="59">
      <calculatedColumnFormula>SUM(laps_times[[#This Row],[7]:[12]])</calculatedColumnFormula>
    </tableColumn>
    <tableColumn id="22" name="8 - 12 " dataDxfId="58">
      <calculatedColumnFormula>SUM(laps_times[[#This Row],[13]:[18]])</calculatedColumnFormula>
    </tableColumn>
    <tableColumn id="23" name="12 - 16 " dataDxfId="57">
      <calculatedColumnFormula>SUM(laps_times[[#This Row],[19]:[24]])</calculatedColumnFormula>
    </tableColumn>
    <tableColumn id="24" name="16 -20 " dataDxfId="56">
      <calculatedColumnFormula>SUM(laps_times[[#This Row],[25]:[30]])</calculatedColumnFormula>
    </tableColumn>
    <tableColumn id="25" name="20 - 24 " dataDxfId="55">
      <calculatedColumnFormula>SUM(laps_times[[#This Row],[31]:[36]])</calculatedColumnFormula>
    </tableColumn>
    <tableColumn id="26" name="24 - 28 " dataDxfId="54">
      <calculatedColumnFormula>SUM(laps_times[[#This Row],[37]:[42]])</calculatedColumnFormula>
    </tableColumn>
    <tableColumn id="27" name="28 - 32 " dataDxfId="53">
      <calculatedColumnFormula>SUM(laps_times[[#This Row],[43]:[48]])</calculatedColumnFormula>
    </tableColumn>
    <tableColumn id="28" name="32 - 36 " dataDxfId="52">
      <calculatedColumnFormula>SUM(laps_times[[#This Row],[49]:[54]])</calculatedColumnFormula>
    </tableColumn>
    <tableColumn id="29" name="36 - 40 " dataDxfId="51">
      <calculatedColumnFormula>SUM(laps_times[[#This Row],[55]:[60]])</calculatedColumnFormula>
    </tableColumn>
    <tableColumn id="30" name="40 - 42 " dataDxfId="50">
      <calculatedColumnFormula>SUM(laps_times[[#This Row],[61]:[63]])</calculatedColumnFormula>
    </tableColumn>
    <tableColumn id="31" name="0 - 4" dataDxfId="49">
      <calculatedColumnFormula>IF(km4_splits_ranks[[#This Row],[0 - 4 ]]="DNF","DNF",RANK(km4_splits_ranks[[#This Row],[0 - 4 ]],km4_splits_ranks[0 - 4 ],1))</calculatedColumnFormula>
    </tableColumn>
    <tableColumn id="32" name="4 - 8" dataDxfId="48">
      <calculatedColumnFormula>IF(km4_splits_ranks[[#This Row],[4 - 8 ]]="DNF","DNF",RANK(km4_splits_ranks[[#This Row],[4 - 8 ]],km4_splits_ranks[4 - 8 ],1))</calculatedColumnFormula>
    </tableColumn>
    <tableColumn id="33" name="8 - 12" dataDxfId="47">
      <calculatedColumnFormula>IF(km4_splits_ranks[[#This Row],[8 - 12 ]]="DNF","DNF",RANK(km4_splits_ranks[[#This Row],[8 - 12 ]],km4_splits_ranks[8 - 12 ],1))</calculatedColumnFormula>
    </tableColumn>
    <tableColumn id="34" name="12 - 16" dataDxfId="46">
      <calculatedColumnFormula>IF(km4_splits_ranks[[#This Row],[12 - 16 ]]="DNF","DNF",RANK(km4_splits_ranks[[#This Row],[12 - 16 ]],km4_splits_ranks[12 - 16 ],1))</calculatedColumnFormula>
    </tableColumn>
    <tableColumn id="35" name="16 -20" dataDxfId="45">
      <calculatedColumnFormula>IF(km4_splits_ranks[[#This Row],[16 -20 ]]="DNF","DNF",RANK(km4_splits_ranks[[#This Row],[16 -20 ]],km4_splits_ranks[16 -20 ],1))</calculatedColumnFormula>
    </tableColumn>
    <tableColumn id="36" name="20 - 24" dataDxfId="44">
      <calculatedColumnFormula>IF(km4_splits_ranks[[#This Row],[20 - 24 ]]="DNF","DNF",RANK(km4_splits_ranks[[#This Row],[20 - 24 ]],km4_splits_ranks[20 - 24 ],1))</calculatedColumnFormula>
    </tableColumn>
    <tableColumn id="37" name="24 - 28" dataDxfId="43">
      <calculatedColumnFormula>IF(km4_splits_ranks[[#This Row],[24 - 28 ]]="DNF","DNF",RANK(km4_splits_ranks[[#This Row],[24 - 28 ]],km4_splits_ranks[24 - 28 ],1))</calculatedColumnFormula>
    </tableColumn>
    <tableColumn id="38" name="28 - 32" dataDxfId="42">
      <calculatedColumnFormula>IF(km4_splits_ranks[[#This Row],[28 - 32 ]]="DNF","DNF",RANK(km4_splits_ranks[[#This Row],[28 - 32 ]],km4_splits_ranks[28 - 32 ],1))</calculatedColumnFormula>
    </tableColumn>
    <tableColumn id="39" name="32 - 36" dataDxfId="41">
      <calculatedColumnFormula>IF(km4_splits_ranks[[#This Row],[32 - 36 ]]="DNF","DNF",RANK(km4_splits_ranks[[#This Row],[32 - 36 ]],km4_splits_ranks[32 - 36 ],1))</calculatedColumnFormula>
    </tableColumn>
    <tableColumn id="40" name="36 - 40" dataDxfId="40">
      <calculatedColumnFormula>IF(km4_splits_ranks[[#This Row],[36 - 40 ]]="DNF","DNF",RANK(km4_splits_ranks[[#This Row],[36 - 40 ]],km4_splits_ranks[36 - 40 ],1))</calculatedColumnFormula>
    </tableColumn>
    <tableColumn id="41" name="40 - 42" dataDxfId="39">
      <calculatedColumnFormula>IF(km4_splits_ranks[[#This Row],[40 - 42 ]]="DNF","DNF",RANK(km4_splits_ranks[[#This Row],[40 - 42 ]],km4_splits_ranks[40 - 42 ],1))</calculatedColumnFormula>
    </tableColumn>
    <tableColumn id="9" name="4 km" dataDxfId="38">
      <calculatedColumnFormula>km4_splits_ranks[[#This Row],[0 - 4 ]]</calculatedColumnFormula>
    </tableColumn>
    <tableColumn id="10" name="8 km" dataDxfId="37">
      <calculatedColumnFormula>IF(km4_splits_ranks[[#This Row],[4 - 8 ]]="DNF","DNF",km4_splits_ranks[[#This Row],[4 km]]+km4_splits_ranks[[#This Row],[4 - 8 ]])</calculatedColumnFormula>
    </tableColumn>
    <tableColumn id="11" name="12 km" dataDxfId="36">
      <calculatedColumnFormula>IF(km4_splits_ranks[[#This Row],[8 - 12 ]]="DNF","DNF",km4_splits_ranks[[#This Row],[8 km]]+km4_splits_ranks[[#This Row],[8 - 12 ]])</calculatedColumnFormula>
    </tableColumn>
    <tableColumn id="12" name="16 km" dataDxfId="35">
      <calculatedColumnFormula>IF(km4_splits_ranks[[#This Row],[12 - 16 ]]="DNF","DNF",km4_splits_ranks[[#This Row],[12 km]]+km4_splits_ranks[[#This Row],[12 - 16 ]])</calculatedColumnFormula>
    </tableColumn>
    <tableColumn id="13" name="20 km" dataDxfId="34">
      <calculatedColumnFormula>IF(km4_splits_ranks[[#This Row],[16 -20 ]]="DNF","DNF",km4_splits_ranks[[#This Row],[16 km]]+km4_splits_ranks[[#This Row],[16 -20 ]])</calculatedColumnFormula>
    </tableColumn>
    <tableColumn id="14" name="24 km" dataDxfId="33">
      <calculatedColumnFormula>IF(km4_splits_ranks[[#This Row],[20 - 24 ]]="DNF","DNF",km4_splits_ranks[[#This Row],[20 km]]+km4_splits_ranks[[#This Row],[20 - 24 ]])</calculatedColumnFormula>
    </tableColumn>
    <tableColumn id="15" name="28 km" dataDxfId="32">
      <calculatedColumnFormula>IF(km4_splits_ranks[[#This Row],[24 - 28 ]]="DNF","DNF",km4_splits_ranks[[#This Row],[24 km]]+km4_splits_ranks[[#This Row],[24 - 28 ]])</calculatedColumnFormula>
    </tableColumn>
    <tableColumn id="16" name="32 km" dataDxfId="31">
      <calculatedColumnFormula>IF(km4_splits_ranks[[#This Row],[28 - 32 ]]="DNF","DNF",km4_splits_ranks[[#This Row],[28 km]]+km4_splits_ranks[[#This Row],[28 - 32 ]])</calculatedColumnFormula>
    </tableColumn>
    <tableColumn id="17" name="36 km" dataDxfId="30">
      <calculatedColumnFormula>IF(km4_splits_ranks[[#This Row],[32 - 36 ]]="DNF","DNF",km4_splits_ranks[[#This Row],[32 km]]+km4_splits_ranks[[#This Row],[32 - 36 ]])</calculatedColumnFormula>
    </tableColumn>
    <tableColumn id="18" name="40 km" dataDxfId="29">
      <calculatedColumnFormula>IF(km4_splits_ranks[[#This Row],[36 - 40 ]]="DNF","DNF",km4_splits_ranks[[#This Row],[36 km]]+km4_splits_ranks[[#This Row],[36 - 40 ]])</calculatedColumnFormula>
    </tableColumn>
    <tableColumn id="19" name="42 km" dataDxfId="28">
      <calculatedColumnFormula>IF(km4_splits_ranks[[#This Row],[40 - 42 ]]="DNF","DNF",km4_splits_ranks[[#This Row],[40 km]]+km4_splits_ranks[[#This Row],[40 - 42 ]])</calculatedColumnFormula>
    </tableColumn>
    <tableColumn id="73" name=" 4 km" dataDxfId="27">
      <calculatedColumnFormula>IF(km4_splits_ranks[[#This Row],[4 km]]="DNF","DNF",RANK(km4_splits_ranks[[#This Row],[4 km]],km4_splits_ranks[4 km],1))</calculatedColumnFormula>
    </tableColumn>
    <tableColumn id="74" name=" 8 km" dataDxfId="26">
      <calculatedColumnFormula>IF(km4_splits_ranks[[#This Row],[8 km]]="DNF","DNF",RANK(km4_splits_ranks[[#This Row],[8 km]],km4_splits_ranks[8 km],1))</calculatedColumnFormula>
    </tableColumn>
    <tableColumn id="75" name=" 12 km" dataDxfId="25">
      <calculatedColumnFormula>IF(km4_splits_ranks[[#This Row],[12 km]]="DNF","DNF",RANK(km4_splits_ranks[[#This Row],[12 km]],km4_splits_ranks[12 km],1))</calculatedColumnFormula>
    </tableColumn>
    <tableColumn id="76" name=" 16 km" dataDxfId="24">
      <calculatedColumnFormula>IF(km4_splits_ranks[[#This Row],[16 km]]="DNF","DNF",RANK(km4_splits_ranks[[#This Row],[16 km]],km4_splits_ranks[16 km],1))</calculatedColumnFormula>
    </tableColumn>
    <tableColumn id="77" name=" 20 km" dataDxfId="23">
      <calculatedColumnFormula>IF(km4_splits_ranks[[#This Row],[20 km]]="DNF","DNF",RANK(km4_splits_ranks[[#This Row],[20 km]],km4_splits_ranks[20 km],1))</calculatedColumnFormula>
    </tableColumn>
    <tableColumn id="78" name=" 24 km" dataDxfId="22">
      <calculatedColumnFormula>IF(km4_splits_ranks[[#This Row],[24 km]]="DNF","DNF",RANK(km4_splits_ranks[[#This Row],[24 km]],km4_splits_ranks[24 km],1))</calculatedColumnFormula>
    </tableColumn>
    <tableColumn id="79" name=" 28 km" dataDxfId="21">
      <calculatedColumnFormula>IF(km4_splits_ranks[[#This Row],[28 km]]="DNF","DNF",RANK(km4_splits_ranks[[#This Row],[28 km]],km4_splits_ranks[28 km],1))</calculatedColumnFormula>
    </tableColumn>
    <tableColumn id="80" name=" 32 km" dataDxfId="20">
      <calculatedColumnFormula>IF(km4_splits_ranks[[#This Row],[32 km]]="DNF","DNF",RANK(km4_splits_ranks[[#This Row],[32 km]],km4_splits_ranks[32 km],1))</calculatedColumnFormula>
    </tableColumn>
    <tableColumn id="81" name=" 36 km" dataDxfId="19">
      <calculatedColumnFormula>IF(km4_splits_ranks[[#This Row],[36 km]]="DNF","DNF",RANK(km4_splits_ranks[[#This Row],[36 km]],km4_splits_ranks[36 km],1))</calculatedColumnFormula>
    </tableColumn>
    <tableColumn id="82" name=" 40 km" dataDxfId="18">
      <calculatedColumnFormula>IF(km4_splits_ranks[[#This Row],[40 km]]="DNF","DNF",RANK(km4_splits_ranks[[#This Row],[40 km]],km4_splits_ranks[40 km],1))</calculatedColumnFormula>
    </tableColumn>
    <tableColumn id="83" name=" 42 km" dataDxfId="17">
      <calculatedColumnFormula>IF(km4_splits_ranks[[#This Row],[42 km]]="DNF","DNF",RANK(km4_splits_ranks[[#This Row],[42 km]],km4_splits_ranks[42 km],1))</calculatedColumnFormula>
    </tableColumn>
  </tableColumns>
  <tableStyleInfo name="TableStyleLight14 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showRowColHeaders="0" tabSelected="1" workbookViewId="0"/>
  </sheetViews>
  <sheetFormatPr defaultColWidth="0" defaultRowHeight="21" customHeight="1" zeroHeight="1" x14ac:dyDescent="0.25"/>
  <cols>
    <col min="1" max="1" width="2.7109375" style="10" customWidth="1"/>
    <col min="2" max="2" width="39.85546875" style="10" bestFit="1" customWidth="1"/>
    <col min="3" max="15" width="9.140625" style="10" customWidth="1"/>
    <col min="16" max="16" width="3.140625" style="10" customWidth="1"/>
    <col min="17" max="18" width="0" style="10" hidden="1" customWidth="1"/>
    <col min="19" max="16384" width="9.140625" style="10" hidden="1"/>
  </cols>
  <sheetData>
    <row r="1" spans="2:16" ht="21" customHeight="1" x14ac:dyDescent="0.25">
      <c r="B1" s="147">
        <v>2015</v>
      </c>
      <c r="C1" s="147"/>
      <c r="D1" s="147"/>
    </row>
    <row r="2" spans="2:16" ht="21" customHeight="1" x14ac:dyDescent="0.25">
      <c r="B2" s="147"/>
      <c r="C2" s="147"/>
      <c r="D2" s="147"/>
      <c r="P2" s="33"/>
    </row>
    <row r="3" spans="2:16" ht="21" customHeight="1" x14ac:dyDescent="0.25">
      <c r="B3" s="147"/>
      <c r="C3" s="147"/>
      <c r="D3" s="147"/>
    </row>
    <row r="4" spans="2:16" ht="21" customHeight="1" x14ac:dyDescent="0.25">
      <c r="B4" s="149" t="s">
        <v>458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24"/>
    </row>
    <row r="5" spans="2:16" ht="21" customHeight="1" x14ac:dyDescent="0.2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24"/>
    </row>
    <row r="6" spans="2:16" ht="21" customHeight="1" x14ac:dyDescent="0.25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2:16" ht="21" customHeight="1" x14ac:dyDescent="0.25"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2:16" ht="21" customHeight="1" x14ac:dyDescent="0.25">
      <c r="B8" s="10" t="s">
        <v>264</v>
      </c>
      <c r="E8" s="125"/>
      <c r="F8" s="125"/>
      <c r="I8" s="150" t="s">
        <v>252</v>
      </c>
      <c r="J8" s="150"/>
      <c r="K8" s="125"/>
      <c r="L8" s="125"/>
    </row>
    <row r="9" spans="2:16" ht="21" customHeight="1" x14ac:dyDescent="0.25">
      <c r="B9" s="148" t="s">
        <v>262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24"/>
    </row>
    <row r="10" spans="2:16" ht="21" customHeight="1" x14ac:dyDescent="0.25"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24"/>
    </row>
    <row r="11" spans="2:16" ht="21" customHeight="1" x14ac:dyDescent="0.25">
      <c r="B11" s="10" t="s">
        <v>263</v>
      </c>
    </row>
    <row r="12" spans="2:16" ht="12" customHeight="1" x14ac:dyDescent="0.25"/>
    <row r="13" spans="2:16" ht="21" customHeight="1" x14ac:dyDescent="0.25">
      <c r="B13" s="10" t="s">
        <v>253</v>
      </c>
    </row>
    <row r="14" spans="2:16" ht="21" customHeight="1" x14ac:dyDescent="0.25">
      <c r="B14" s="10" t="s">
        <v>254</v>
      </c>
    </row>
    <row r="15" spans="2:16" ht="21" customHeight="1" x14ac:dyDescent="0.25">
      <c r="B15" s="10" t="s">
        <v>255</v>
      </c>
      <c r="D15" s="13"/>
      <c r="K15" s="151" t="s">
        <v>153</v>
      </c>
      <c r="L15" s="151"/>
      <c r="M15" s="151"/>
      <c r="N15" s="151"/>
      <c r="O15" s="151"/>
    </row>
    <row r="16" spans="2:16" ht="21" customHeight="1" x14ac:dyDescent="0.25">
      <c r="B16" s="10" t="s">
        <v>256</v>
      </c>
      <c r="D16" s="13"/>
      <c r="J16" s="11"/>
      <c r="K16" s="151" t="s">
        <v>183</v>
      </c>
      <c r="L16" s="151"/>
      <c r="M16" s="151"/>
      <c r="N16" s="151"/>
      <c r="O16" s="151"/>
    </row>
    <row r="17" spans="2:15" ht="21" customHeight="1" x14ac:dyDescent="0.25">
      <c r="B17" s="10" t="s">
        <v>257</v>
      </c>
      <c r="D17" s="13"/>
      <c r="J17" s="11"/>
      <c r="K17" s="151" t="s">
        <v>157</v>
      </c>
      <c r="L17" s="151"/>
      <c r="M17" s="151"/>
      <c r="N17" s="151"/>
      <c r="O17" s="151"/>
    </row>
    <row r="18" spans="2:15" ht="21" customHeight="1" x14ac:dyDescent="0.25">
      <c r="B18" s="10" t="s">
        <v>258</v>
      </c>
      <c r="D18" s="13"/>
      <c r="J18" s="11"/>
      <c r="K18" s="151" t="s">
        <v>160</v>
      </c>
      <c r="L18" s="151"/>
      <c r="M18" s="151"/>
      <c r="N18" s="151"/>
      <c r="O18" s="151"/>
    </row>
    <row r="19" spans="2:15" ht="21" customHeight="1" x14ac:dyDescent="0.25">
      <c r="B19" s="10" t="s">
        <v>260</v>
      </c>
      <c r="D19" s="13"/>
      <c r="J19" s="11"/>
    </row>
    <row r="20" spans="2:15" ht="12" customHeight="1" x14ac:dyDescent="0.25"/>
    <row r="21" spans="2:15" ht="21" customHeight="1" x14ac:dyDescent="0.25">
      <c r="B21" s="10" t="s">
        <v>265</v>
      </c>
      <c r="D21" s="13"/>
    </row>
    <row r="22" spans="2:15" ht="21" customHeight="1" x14ac:dyDescent="0.25"/>
    <row r="23" spans="2:15" ht="21" hidden="1" customHeight="1" x14ac:dyDescent="0.25">
      <c r="C23" s="13"/>
      <c r="D23" s="13"/>
    </row>
    <row r="24" spans="2:15" ht="21" hidden="1" customHeight="1" x14ac:dyDescent="0.25">
      <c r="C24" s="13"/>
      <c r="D24" s="13"/>
    </row>
    <row r="25" spans="2:15" ht="21" hidden="1" customHeight="1" x14ac:dyDescent="0.25"/>
    <row r="26" spans="2:15" ht="21" hidden="1" customHeight="1" x14ac:dyDescent="0.25"/>
    <row r="27" spans="2:15" ht="21" hidden="1" customHeight="1" x14ac:dyDescent="0.25">
      <c r="C27" s="13"/>
      <c r="D27" s="13"/>
    </row>
    <row r="28" spans="2:15" ht="21" hidden="1" customHeight="1" x14ac:dyDescent="0.25">
      <c r="C28" s="13"/>
      <c r="D28" s="13"/>
    </row>
    <row r="29" spans="2:15" ht="21" hidden="1" customHeight="1" x14ac:dyDescent="0.25"/>
    <row r="30" spans="2:15" ht="21" hidden="1" customHeight="1" x14ac:dyDescent="0.25"/>
    <row r="31" spans="2:15" ht="21" hidden="1" customHeight="1" x14ac:dyDescent="0.25"/>
    <row r="32" spans="2:15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</sheetData>
  <sheetProtection password="C7B2" sheet="1" objects="1" scenarios="1"/>
  <mergeCells count="8">
    <mergeCell ref="B1:D3"/>
    <mergeCell ref="B9:O10"/>
    <mergeCell ref="B4:O7"/>
    <mergeCell ref="I8:J8"/>
    <mergeCell ref="K18:O18"/>
    <mergeCell ref="K15:O15"/>
    <mergeCell ref="K16:O16"/>
    <mergeCell ref="K17:O17"/>
  </mergeCells>
  <hyperlinks>
    <hyperlink ref="K15" location="laps_times!A1" display="Tabulka časů v jednotlivých kolech"/>
    <hyperlink ref="K16" location="splits!A1" display="Tabulka mezičasů"/>
    <hyperlink ref="K17" location="split_ranks!A1" display="Pořadí na mezičasech v jednotlivých kolech"/>
    <hyperlink ref="K18" location="'4km'!A1" display="Tabulka mezičasů a pořadí po 4 km"/>
    <hyperlink ref="I8" location="person!A1" display="Můj detailní rozbor."/>
    <hyperlink ref="I8:J8" location="rozbor!B3" display="Můj detailní rozbor"/>
    <hyperlink ref="K15:O15" location="laps_times!J5" display="Tabulka časů v jednotlivých kolech"/>
    <hyperlink ref="K16:O16" location="intermediates!J5" display="Tabulka mezičasů po jednotlivých kolech"/>
    <hyperlink ref="K17:O17" location="rankings!J5" display="Pořadí na mezičasech v jednotlivých kolech"/>
    <hyperlink ref="K18:O18" location="'4km_splits'!J5" display="Tabulka mezičasů a pořadí po 4 km"/>
  </hyperlink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12"/>
  <sheetViews>
    <sheetView showGridLines="0" showRowColHeaders="0" workbookViewId="0">
      <pane xSplit="9" ySplit="5" topLeftCell="J6" activePane="bottomRight" state="frozen"/>
      <selection pane="topRight" activeCell="L1" sqref="L1"/>
      <selection pane="bottomLeft" activeCell="A2" sqref="A2"/>
      <selection pane="bottomRight" activeCell="H2" sqref="H2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7.42578125" style="144" bestFit="1" customWidth="1"/>
    <col min="10" max="72" width="6.140625" style="1" bestFit="1" customWidth="1"/>
    <col min="73" max="73" width="2.7109375" style="1" customWidth="1"/>
    <col min="74" max="16384" width="9.140625" style="1" hidden="1"/>
  </cols>
  <sheetData>
    <row r="1" spans="2:72" x14ac:dyDescent="0.2"/>
    <row r="2" spans="2:72" ht="15.75" x14ac:dyDescent="0.25">
      <c r="B2" s="17" t="s">
        <v>155</v>
      </c>
      <c r="H2" s="12" t="s">
        <v>259</v>
      </c>
    </row>
    <row r="3" spans="2:72" x14ac:dyDescent="0.2">
      <c r="B3" s="1" t="s">
        <v>348</v>
      </c>
    </row>
    <row r="4" spans="2:72" x14ac:dyDescent="0.2">
      <c r="J4" s="14" t="s">
        <v>159</v>
      </c>
    </row>
    <row r="5" spans="2:72" s="7" customFormat="1" x14ac:dyDescent="0.2">
      <c r="B5" s="9" t="s">
        <v>85</v>
      </c>
      <c r="C5" s="15" t="s">
        <v>80</v>
      </c>
      <c r="D5" s="5" t="s">
        <v>81</v>
      </c>
      <c r="E5" s="5" t="s">
        <v>152</v>
      </c>
      <c r="F5" s="5" t="s">
        <v>82</v>
      </c>
      <c r="G5" s="5" t="s">
        <v>83</v>
      </c>
      <c r="H5" s="5" t="s">
        <v>84</v>
      </c>
      <c r="I5" s="6" t="s">
        <v>158</v>
      </c>
      <c r="J5" s="8" t="s">
        <v>89</v>
      </c>
      <c r="K5" s="8" t="s">
        <v>90</v>
      </c>
      <c r="L5" s="8" t="s">
        <v>91</v>
      </c>
      <c r="M5" s="8" t="s">
        <v>92</v>
      </c>
      <c r="N5" s="8" t="s">
        <v>93</v>
      </c>
      <c r="O5" s="8" t="s">
        <v>94</v>
      </c>
      <c r="P5" s="8" t="s">
        <v>95</v>
      </c>
      <c r="Q5" s="8" t="s">
        <v>96</v>
      </c>
      <c r="R5" s="8" t="s">
        <v>97</v>
      </c>
      <c r="S5" s="8" t="s">
        <v>98</v>
      </c>
      <c r="T5" s="8" t="s">
        <v>99</v>
      </c>
      <c r="U5" s="8" t="s">
        <v>100</v>
      </c>
      <c r="V5" s="8" t="s">
        <v>101</v>
      </c>
      <c r="W5" s="8" t="s">
        <v>102</v>
      </c>
      <c r="X5" s="8" t="s">
        <v>103</v>
      </c>
      <c r="Y5" s="8" t="s">
        <v>104</v>
      </c>
      <c r="Z5" s="8" t="s">
        <v>105</v>
      </c>
      <c r="AA5" s="8" t="s">
        <v>106</v>
      </c>
      <c r="AB5" s="8" t="s">
        <v>107</v>
      </c>
      <c r="AC5" s="8" t="s">
        <v>108</v>
      </c>
      <c r="AD5" s="8" t="s">
        <v>109</v>
      </c>
      <c r="AE5" s="8" t="s">
        <v>110</v>
      </c>
      <c r="AF5" s="8" t="s">
        <v>111</v>
      </c>
      <c r="AG5" s="8" t="s">
        <v>112</v>
      </c>
      <c r="AH5" s="8" t="s">
        <v>113</v>
      </c>
      <c r="AI5" s="8" t="s">
        <v>114</v>
      </c>
      <c r="AJ5" s="8" t="s">
        <v>115</v>
      </c>
      <c r="AK5" s="8" t="s">
        <v>116</v>
      </c>
      <c r="AL5" s="8" t="s">
        <v>117</v>
      </c>
      <c r="AM5" s="8" t="s">
        <v>118</v>
      </c>
      <c r="AN5" s="8" t="s">
        <v>119</v>
      </c>
      <c r="AO5" s="8" t="s">
        <v>120</v>
      </c>
      <c r="AP5" s="8" t="s">
        <v>121</v>
      </c>
      <c r="AQ5" s="8" t="s">
        <v>122</v>
      </c>
      <c r="AR5" s="8" t="s">
        <v>123</v>
      </c>
      <c r="AS5" s="8" t="s">
        <v>124</v>
      </c>
      <c r="AT5" s="8" t="s">
        <v>125</v>
      </c>
      <c r="AU5" s="8" t="s">
        <v>126</v>
      </c>
      <c r="AV5" s="8" t="s">
        <v>127</v>
      </c>
      <c r="AW5" s="8" t="s">
        <v>128</v>
      </c>
      <c r="AX5" s="8" t="s">
        <v>129</v>
      </c>
      <c r="AY5" s="8" t="s">
        <v>130</v>
      </c>
      <c r="AZ5" s="8" t="s">
        <v>131</v>
      </c>
      <c r="BA5" s="8" t="s">
        <v>132</v>
      </c>
      <c r="BB5" s="8" t="s">
        <v>133</v>
      </c>
      <c r="BC5" s="8" t="s">
        <v>134</v>
      </c>
      <c r="BD5" s="8" t="s">
        <v>135</v>
      </c>
      <c r="BE5" s="8" t="s">
        <v>136</v>
      </c>
      <c r="BF5" s="8" t="s">
        <v>137</v>
      </c>
      <c r="BG5" s="8" t="s">
        <v>138</v>
      </c>
      <c r="BH5" s="8" t="s">
        <v>139</v>
      </c>
      <c r="BI5" s="8" t="s">
        <v>140</v>
      </c>
      <c r="BJ5" s="8" t="s">
        <v>141</v>
      </c>
      <c r="BK5" s="8" t="s">
        <v>142</v>
      </c>
      <c r="BL5" s="8" t="s">
        <v>143</v>
      </c>
      <c r="BM5" s="8" t="s">
        <v>144</v>
      </c>
      <c r="BN5" s="8" t="s">
        <v>145</v>
      </c>
      <c r="BO5" s="8" t="s">
        <v>146</v>
      </c>
      <c r="BP5" s="8" t="s">
        <v>147</v>
      </c>
      <c r="BQ5" s="8" t="s">
        <v>148</v>
      </c>
      <c r="BR5" s="8" t="s">
        <v>149</v>
      </c>
      <c r="BS5" s="8" t="s">
        <v>150</v>
      </c>
      <c r="BT5" s="8" t="s">
        <v>151</v>
      </c>
    </row>
    <row r="6" spans="2:72" x14ac:dyDescent="0.2">
      <c r="B6" s="130">
        <v>1</v>
      </c>
      <c r="C6" s="131">
        <v>3</v>
      </c>
      <c r="D6" s="131" t="s">
        <v>266</v>
      </c>
      <c r="E6" s="132">
        <v>1974</v>
      </c>
      <c r="F6" s="132" t="s">
        <v>1</v>
      </c>
      <c r="G6" s="132">
        <v>1</v>
      </c>
      <c r="H6" s="131" t="s">
        <v>267</v>
      </c>
      <c r="I6" s="136">
        <v>0.10748936342592592</v>
      </c>
      <c r="J6" s="138">
        <v>2.1827199074074075E-3</v>
      </c>
      <c r="K6" s="133">
        <v>1.6435763888888889E-3</v>
      </c>
      <c r="L6" s="133">
        <v>1.6318749999999999E-3</v>
      </c>
      <c r="M6" s="133">
        <v>1.6248379629629631E-3</v>
      </c>
      <c r="N6" s="133">
        <v>1.6540162037037038E-3</v>
      </c>
      <c r="O6" s="133">
        <v>1.631064814814815E-3</v>
      </c>
      <c r="P6" s="133">
        <v>1.665138888888889E-3</v>
      </c>
      <c r="Q6" s="133">
        <v>1.6648495370370369E-3</v>
      </c>
      <c r="R6" s="133">
        <v>1.6719328703703703E-3</v>
      </c>
      <c r="S6" s="133">
        <v>1.6738194444444446E-3</v>
      </c>
      <c r="T6" s="133">
        <v>1.6554745370370371E-3</v>
      </c>
      <c r="U6" s="133">
        <v>1.6713541666666667E-3</v>
      </c>
      <c r="V6" s="133">
        <v>1.7078009259259258E-3</v>
      </c>
      <c r="W6" s="133">
        <v>1.7103240740740742E-3</v>
      </c>
      <c r="X6" s="133">
        <v>1.7268171296296294E-3</v>
      </c>
      <c r="Y6" s="133">
        <v>1.6978587962962965E-3</v>
      </c>
      <c r="Z6" s="133">
        <v>1.6945717592592594E-3</v>
      </c>
      <c r="AA6" s="133">
        <v>1.729965277777778E-3</v>
      </c>
      <c r="AB6" s="133">
        <v>1.726064814814815E-3</v>
      </c>
      <c r="AC6" s="133">
        <v>1.6883796296296297E-3</v>
      </c>
      <c r="AD6" s="133">
        <v>1.6880092592592591E-3</v>
      </c>
      <c r="AE6" s="133">
        <v>1.7001041666666666E-3</v>
      </c>
      <c r="AF6" s="133">
        <v>1.706585648148148E-3</v>
      </c>
      <c r="AG6" s="133">
        <v>1.6890393518518519E-3</v>
      </c>
      <c r="AH6" s="133">
        <v>1.6641087962962961E-3</v>
      </c>
      <c r="AI6" s="133">
        <v>1.6697106481481482E-3</v>
      </c>
      <c r="AJ6" s="133">
        <v>1.6760879629629628E-3</v>
      </c>
      <c r="AK6" s="133">
        <v>1.6926504629629629E-3</v>
      </c>
      <c r="AL6" s="133">
        <v>1.6957523148148146E-3</v>
      </c>
      <c r="AM6" s="133">
        <v>1.6504976851851854E-3</v>
      </c>
      <c r="AN6" s="133">
        <v>1.6477430555555553E-3</v>
      </c>
      <c r="AO6" s="133">
        <v>1.6385648148148147E-3</v>
      </c>
      <c r="AP6" s="133">
        <v>1.6120601851851851E-3</v>
      </c>
      <c r="AQ6" s="133">
        <v>1.6215972222222224E-3</v>
      </c>
      <c r="AR6" s="133">
        <v>1.6632870370370369E-3</v>
      </c>
      <c r="AS6" s="133">
        <v>1.6873263888888886E-3</v>
      </c>
      <c r="AT6" s="133">
        <v>1.6892361111111112E-3</v>
      </c>
      <c r="AU6" s="133">
        <v>1.6941319444444445E-3</v>
      </c>
      <c r="AV6" s="133">
        <v>1.675335648148148E-3</v>
      </c>
      <c r="AW6" s="133">
        <v>1.6933217592592592E-3</v>
      </c>
      <c r="AX6" s="133">
        <v>1.6857638888888892E-3</v>
      </c>
      <c r="AY6" s="133">
        <v>1.6679398148148148E-3</v>
      </c>
      <c r="AZ6" s="133">
        <v>1.6812037037037036E-3</v>
      </c>
      <c r="BA6" s="133">
        <v>1.7073379629629628E-3</v>
      </c>
      <c r="BB6" s="133">
        <v>1.6942708333333334E-3</v>
      </c>
      <c r="BC6" s="133">
        <v>1.6757754629629631E-3</v>
      </c>
      <c r="BD6" s="133">
        <v>1.6502430555555556E-3</v>
      </c>
      <c r="BE6" s="133">
        <v>1.6877662037037037E-3</v>
      </c>
      <c r="BF6" s="133">
        <v>1.7048958333333334E-3</v>
      </c>
      <c r="BG6" s="133">
        <v>1.7424305555555554E-3</v>
      </c>
      <c r="BH6" s="133">
        <v>1.7116550925925925E-3</v>
      </c>
      <c r="BI6" s="133">
        <v>1.7444907407407407E-3</v>
      </c>
      <c r="BJ6" s="133">
        <v>1.7147800925925926E-3</v>
      </c>
      <c r="BK6" s="133">
        <v>1.7460648148148147E-3</v>
      </c>
      <c r="BL6" s="133">
        <v>1.7720254629629629E-3</v>
      </c>
      <c r="BM6" s="133">
        <v>1.7737268518518519E-3</v>
      </c>
      <c r="BN6" s="133">
        <v>1.8254745370370369E-3</v>
      </c>
      <c r="BO6" s="133">
        <v>1.833923611111111E-3</v>
      </c>
      <c r="BP6" s="133">
        <v>1.8260648148148149E-3</v>
      </c>
      <c r="BQ6" s="133">
        <v>1.8428009259259259E-3</v>
      </c>
      <c r="BR6" s="133">
        <v>1.8562847222222221E-3</v>
      </c>
      <c r="BS6" s="133">
        <v>1.8356018518518515E-3</v>
      </c>
      <c r="BT6" s="135">
        <v>1.60125E-3</v>
      </c>
    </row>
    <row r="7" spans="2:72" x14ac:dyDescent="0.2">
      <c r="B7" s="130">
        <v>2</v>
      </c>
      <c r="C7" s="131">
        <v>1</v>
      </c>
      <c r="D7" s="131" t="s">
        <v>0</v>
      </c>
      <c r="E7" s="132">
        <v>1970</v>
      </c>
      <c r="F7" s="132" t="s">
        <v>1</v>
      </c>
      <c r="G7" s="132">
        <v>2</v>
      </c>
      <c r="H7" s="131" t="s">
        <v>459</v>
      </c>
      <c r="I7" s="136">
        <v>0.11122703703703703</v>
      </c>
      <c r="J7" s="138">
        <v>2.186122685185185E-3</v>
      </c>
      <c r="K7" s="133">
        <v>1.6345717592592592E-3</v>
      </c>
      <c r="L7" s="133">
        <v>1.6368750000000001E-3</v>
      </c>
      <c r="M7" s="133">
        <v>1.6215856481481483E-3</v>
      </c>
      <c r="N7" s="133">
        <v>1.647511574074074E-3</v>
      </c>
      <c r="O7" s="133">
        <v>1.6272569444444442E-3</v>
      </c>
      <c r="P7" s="133">
        <v>1.6478009259259258E-3</v>
      </c>
      <c r="Q7" s="133">
        <v>1.6320023148148146E-3</v>
      </c>
      <c r="R7" s="133">
        <v>1.6641087962962961E-3</v>
      </c>
      <c r="S7" s="133">
        <v>1.6585532407407406E-3</v>
      </c>
      <c r="T7" s="133">
        <v>1.6644560185185185E-3</v>
      </c>
      <c r="U7" s="133">
        <v>1.6512152777777777E-3</v>
      </c>
      <c r="V7" s="133">
        <v>1.6861689814814814E-3</v>
      </c>
      <c r="W7" s="133">
        <v>1.6780671296296298E-3</v>
      </c>
      <c r="X7" s="133">
        <v>1.6979050925925927E-3</v>
      </c>
      <c r="Y7" s="133">
        <v>1.6751851851851852E-3</v>
      </c>
      <c r="Z7" s="133">
        <v>1.6674189814814815E-3</v>
      </c>
      <c r="AA7" s="133">
        <v>1.6873148148148144E-3</v>
      </c>
      <c r="AB7" s="133">
        <v>1.6926041666666667E-3</v>
      </c>
      <c r="AC7" s="133">
        <v>1.7171990740740741E-3</v>
      </c>
      <c r="AD7" s="133">
        <v>1.6774074074074072E-3</v>
      </c>
      <c r="AE7" s="133">
        <v>1.6763310185185186E-3</v>
      </c>
      <c r="AF7" s="133">
        <v>1.7028472222222221E-3</v>
      </c>
      <c r="AG7" s="133">
        <v>1.7165393518518519E-3</v>
      </c>
      <c r="AH7" s="133">
        <v>1.6878009259259259E-3</v>
      </c>
      <c r="AI7" s="133">
        <v>1.697037037037037E-3</v>
      </c>
      <c r="AJ7" s="133">
        <v>1.707662037037037E-3</v>
      </c>
      <c r="AK7" s="133">
        <v>1.6853819444444444E-3</v>
      </c>
      <c r="AL7" s="133">
        <v>1.7003935185185186E-3</v>
      </c>
      <c r="AM7" s="133">
        <v>1.7099074074074074E-3</v>
      </c>
      <c r="AN7" s="133">
        <v>1.7025347222222223E-3</v>
      </c>
      <c r="AO7" s="133">
        <v>1.7209375E-3</v>
      </c>
      <c r="AP7" s="133">
        <v>1.7276851851851852E-3</v>
      </c>
      <c r="AQ7" s="133">
        <v>1.7340046296296296E-3</v>
      </c>
      <c r="AR7" s="133">
        <v>1.7095717592592594E-3</v>
      </c>
      <c r="AS7" s="133">
        <v>1.7282754629629629E-3</v>
      </c>
      <c r="AT7" s="133">
        <v>1.7104976851851853E-3</v>
      </c>
      <c r="AU7" s="133">
        <v>1.7245949074074075E-3</v>
      </c>
      <c r="AV7" s="133">
        <v>1.7194097222222222E-3</v>
      </c>
      <c r="AW7" s="133">
        <v>1.7403240740740738E-3</v>
      </c>
      <c r="AX7" s="133">
        <v>1.7435300925925925E-3</v>
      </c>
      <c r="AY7" s="133">
        <v>1.7431018518518518E-3</v>
      </c>
      <c r="AZ7" s="133">
        <v>1.7694444444444444E-3</v>
      </c>
      <c r="BA7" s="133">
        <v>1.8021412037037036E-3</v>
      </c>
      <c r="BB7" s="133">
        <v>1.8120023148148149E-3</v>
      </c>
      <c r="BC7" s="133">
        <v>1.8549652777777776E-3</v>
      </c>
      <c r="BD7" s="133">
        <v>1.8015393518518519E-3</v>
      </c>
      <c r="BE7" s="133">
        <v>1.8431250000000001E-3</v>
      </c>
      <c r="BF7" s="133">
        <v>1.8466666666666668E-3</v>
      </c>
      <c r="BG7" s="133">
        <v>1.8157407407407408E-3</v>
      </c>
      <c r="BH7" s="133">
        <v>1.8361574074074077E-3</v>
      </c>
      <c r="BI7" s="133">
        <v>1.865972222222222E-3</v>
      </c>
      <c r="BJ7" s="133">
        <v>1.9062268518518517E-3</v>
      </c>
      <c r="BK7" s="133">
        <v>1.921736111111111E-3</v>
      </c>
      <c r="BL7" s="133">
        <v>1.8873379629629631E-3</v>
      </c>
      <c r="BM7" s="133">
        <v>1.907685185185185E-3</v>
      </c>
      <c r="BN7" s="133">
        <v>1.9470717592592595E-3</v>
      </c>
      <c r="BO7" s="133">
        <v>1.9622337962962966E-3</v>
      </c>
      <c r="BP7" s="133">
        <v>1.970150462962963E-3</v>
      </c>
      <c r="BQ7" s="133">
        <v>1.9768749999999999E-3</v>
      </c>
      <c r="BR7" s="133">
        <v>1.9474074074074075E-3</v>
      </c>
      <c r="BS7" s="133">
        <v>2.0940046296296293E-3</v>
      </c>
      <c r="BT7" s="135">
        <v>2.0188541666666666E-3</v>
      </c>
    </row>
    <row r="8" spans="2:72" x14ac:dyDescent="0.2">
      <c r="B8" s="130">
        <v>3</v>
      </c>
      <c r="C8" s="131">
        <v>12</v>
      </c>
      <c r="D8" s="131" t="s">
        <v>3</v>
      </c>
      <c r="E8" s="132">
        <v>1979</v>
      </c>
      <c r="F8" s="132" t="s">
        <v>2</v>
      </c>
      <c r="G8" s="132">
        <v>1</v>
      </c>
      <c r="H8" s="131" t="s">
        <v>349</v>
      </c>
      <c r="I8" s="136">
        <v>0.11676555555555557</v>
      </c>
      <c r="J8" s="138">
        <v>2.3079398148148147E-3</v>
      </c>
      <c r="K8" s="133">
        <v>1.8306134259259263E-3</v>
      </c>
      <c r="L8" s="133">
        <v>1.8190625000000001E-3</v>
      </c>
      <c r="M8" s="133">
        <v>1.8133333333333335E-3</v>
      </c>
      <c r="N8" s="133">
        <v>1.832847222222222E-3</v>
      </c>
      <c r="O8" s="133">
        <v>1.8412731481481481E-3</v>
      </c>
      <c r="P8" s="133">
        <v>1.846574074074074E-3</v>
      </c>
      <c r="Q8" s="133">
        <v>1.8566898148148147E-3</v>
      </c>
      <c r="R8" s="133">
        <v>1.837650462962963E-3</v>
      </c>
      <c r="S8" s="133">
        <v>1.8315509259259259E-3</v>
      </c>
      <c r="T8" s="133">
        <v>1.8431365740740743E-3</v>
      </c>
      <c r="U8" s="133">
        <v>1.8196875000000001E-3</v>
      </c>
      <c r="V8" s="133">
        <v>1.8213194444444446E-3</v>
      </c>
      <c r="W8" s="133">
        <v>1.8213078703703705E-3</v>
      </c>
      <c r="X8" s="133">
        <v>1.8534953703703701E-3</v>
      </c>
      <c r="Y8" s="133">
        <v>1.8411805555555558E-3</v>
      </c>
      <c r="Z8" s="133">
        <v>1.8328587962962962E-3</v>
      </c>
      <c r="AA8" s="133">
        <v>1.8523958333333335E-3</v>
      </c>
      <c r="AB8" s="133">
        <v>1.8491782407407406E-3</v>
      </c>
      <c r="AC8" s="133">
        <v>1.8316782407407407E-3</v>
      </c>
      <c r="AD8" s="133">
        <v>1.8528009259259259E-3</v>
      </c>
      <c r="AE8" s="133">
        <v>1.8349768518518517E-3</v>
      </c>
      <c r="AF8" s="133">
        <v>1.8440856481481479E-3</v>
      </c>
      <c r="AG8" s="133">
        <v>1.8469907407407404E-3</v>
      </c>
      <c r="AH8" s="133">
        <v>1.8685648148148149E-3</v>
      </c>
      <c r="AI8" s="133">
        <v>1.849849537037037E-3</v>
      </c>
      <c r="AJ8" s="133">
        <v>1.8462268518518517E-3</v>
      </c>
      <c r="AK8" s="133">
        <v>1.8512499999999998E-3</v>
      </c>
      <c r="AL8" s="133">
        <v>1.860509259259259E-3</v>
      </c>
      <c r="AM8" s="133">
        <v>1.8437268518518518E-3</v>
      </c>
      <c r="AN8" s="133">
        <v>1.8574305555555557E-3</v>
      </c>
      <c r="AO8" s="133">
        <v>1.8755208333333334E-3</v>
      </c>
      <c r="AP8" s="133">
        <v>1.845636574074074E-3</v>
      </c>
      <c r="AQ8" s="133">
        <v>1.8397800925925927E-3</v>
      </c>
      <c r="AR8" s="133">
        <v>1.8528819444444443E-3</v>
      </c>
      <c r="AS8" s="133">
        <v>1.8344212962962965E-3</v>
      </c>
      <c r="AT8" s="133">
        <v>1.8471643518518518E-3</v>
      </c>
      <c r="AU8" s="133">
        <v>1.8431712962962965E-3</v>
      </c>
      <c r="AV8" s="133">
        <v>1.8538541666666668E-3</v>
      </c>
      <c r="AW8" s="133">
        <v>1.8408564814814815E-3</v>
      </c>
      <c r="AX8" s="133">
        <v>1.8336574074074073E-3</v>
      </c>
      <c r="AY8" s="133">
        <v>1.859976851851852E-3</v>
      </c>
      <c r="AZ8" s="133">
        <v>1.8473726851851854E-3</v>
      </c>
      <c r="BA8" s="133">
        <v>1.8608912037037038E-3</v>
      </c>
      <c r="BB8" s="133">
        <v>1.8443171296296296E-3</v>
      </c>
      <c r="BC8" s="133">
        <v>1.8690625000000001E-3</v>
      </c>
      <c r="BD8" s="133">
        <v>1.8528356481481484E-3</v>
      </c>
      <c r="BE8" s="133">
        <v>1.8486689814814815E-3</v>
      </c>
      <c r="BF8" s="133">
        <v>1.8499305555555554E-3</v>
      </c>
      <c r="BG8" s="133">
        <v>1.8611574074074075E-3</v>
      </c>
      <c r="BH8" s="133">
        <v>1.8464583333333334E-3</v>
      </c>
      <c r="BI8" s="133">
        <v>1.8240856481481482E-3</v>
      </c>
      <c r="BJ8" s="133">
        <v>1.8720949074074074E-3</v>
      </c>
      <c r="BK8" s="133">
        <v>1.8653819444444445E-3</v>
      </c>
      <c r="BL8" s="133">
        <v>1.8506249999999998E-3</v>
      </c>
      <c r="BM8" s="133">
        <v>1.8621875000000001E-3</v>
      </c>
      <c r="BN8" s="133">
        <v>1.8754050925925926E-3</v>
      </c>
      <c r="BO8" s="133">
        <v>1.8507870370370371E-3</v>
      </c>
      <c r="BP8" s="133">
        <v>1.885949074074074E-3</v>
      </c>
      <c r="BQ8" s="133">
        <v>1.8816550925925925E-3</v>
      </c>
      <c r="BR8" s="133">
        <v>1.820914351851852E-3</v>
      </c>
      <c r="BS8" s="133">
        <v>1.8709490740740741E-3</v>
      </c>
      <c r="BT8" s="135">
        <v>1.7577199074074075E-3</v>
      </c>
    </row>
    <row r="9" spans="2:72" x14ac:dyDescent="0.2">
      <c r="B9" s="130">
        <v>4</v>
      </c>
      <c r="C9" s="131">
        <v>6</v>
      </c>
      <c r="D9" s="131" t="s">
        <v>18</v>
      </c>
      <c r="E9" s="132">
        <v>1971</v>
      </c>
      <c r="F9" s="132" t="s">
        <v>1</v>
      </c>
      <c r="G9" s="132">
        <v>3</v>
      </c>
      <c r="H9" s="131" t="s">
        <v>268</v>
      </c>
      <c r="I9" s="136">
        <v>0.1188982638888889</v>
      </c>
      <c r="J9" s="138">
        <v>2.2779861111111113E-3</v>
      </c>
      <c r="K9" s="133">
        <v>1.8340856481481483E-3</v>
      </c>
      <c r="L9" s="133">
        <v>1.8203703703703704E-3</v>
      </c>
      <c r="M9" s="133">
        <v>1.8163541666666666E-3</v>
      </c>
      <c r="N9" s="133">
        <v>1.8280324074074073E-3</v>
      </c>
      <c r="O9" s="133">
        <v>1.8467592592592596E-3</v>
      </c>
      <c r="P9" s="133">
        <v>1.8520601851851851E-3</v>
      </c>
      <c r="Q9" s="133">
        <v>1.8561226851851853E-3</v>
      </c>
      <c r="R9" s="133">
        <v>1.8375347222222222E-3</v>
      </c>
      <c r="S9" s="133">
        <v>1.8435763888888887E-3</v>
      </c>
      <c r="T9" s="133">
        <v>1.831863425925926E-3</v>
      </c>
      <c r="U9" s="133">
        <v>1.8178935185185188E-3</v>
      </c>
      <c r="V9" s="133">
        <v>1.817905092592593E-3</v>
      </c>
      <c r="W9" s="133">
        <v>1.8255671296296299E-3</v>
      </c>
      <c r="X9" s="133">
        <v>1.8558449074074076E-3</v>
      </c>
      <c r="Y9" s="133">
        <v>1.8387847222222223E-3</v>
      </c>
      <c r="Z9" s="133">
        <v>1.825787037037037E-3</v>
      </c>
      <c r="AA9" s="133">
        <v>1.8509606481481482E-3</v>
      </c>
      <c r="AB9" s="133">
        <v>1.8498032407407406E-3</v>
      </c>
      <c r="AC9" s="133">
        <v>1.8448842592592594E-3</v>
      </c>
      <c r="AD9" s="133">
        <v>1.8395601851851852E-3</v>
      </c>
      <c r="AE9" s="133">
        <v>1.8417939814814816E-3</v>
      </c>
      <c r="AF9" s="133">
        <v>1.8445601851851852E-3</v>
      </c>
      <c r="AG9" s="133">
        <v>1.8400231481481481E-3</v>
      </c>
      <c r="AH9" s="133">
        <v>1.867824074074074E-3</v>
      </c>
      <c r="AI9" s="133">
        <v>1.8501736111111112E-3</v>
      </c>
      <c r="AJ9" s="133">
        <v>1.8536226851851854E-3</v>
      </c>
      <c r="AK9" s="133">
        <v>1.8492824074074073E-3</v>
      </c>
      <c r="AL9" s="133">
        <v>1.8646064814814812E-3</v>
      </c>
      <c r="AM9" s="133">
        <v>1.8476273148148147E-3</v>
      </c>
      <c r="AN9" s="133">
        <v>1.8460648148148149E-3</v>
      </c>
      <c r="AO9" s="133">
        <v>1.8818634259259259E-3</v>
      </c>
      <c r="AP9" s="133">
        <v>1.8549421296296298E-3</v>
      </c>
      <c r="AQ9" s="133">
        <v>1.8379166666666665E-3</v>
      </c>
      <c r="AR9" s="133">
        <v>1.8546527777777778E-3</v>
      </c>
      <c r="AS9" s="133">
        <v>1.8442939814814815E-3</v>
      </c>
      <c r="AT9" s="133">
        <v>1.8385300925925923E-3</v>
      </c>
      <c r="AU9" s="133">
        <v>1.8862962962962965E-3</v>
      </c>
      <c r="AV9" s="133">
        <v>1.9034722222222222E-3</v>
      </c>
      <c r="AW9" s="133">
        <v>1.9944328703703708E-3</v>
      </c>
      <c r="AX9" s="133">
        <v>1.9012499999999999E-3</v>
      </c>
      <c r="AY9" s="133">
        <v>1.9432407407407408E-3</v>
      </c>
      <c r="AZ9" s="133">
        <v>1.8984837962962963E-3</v>
      </c>
      <c r="BA9" s="133">
        <v>1.9098842592592594E-3</v>
      </c>
      <c r="BB9" s="133">
        <v>1.8875578703703704E-3</v>
      </c>
      <c r="BC9" s="133">
        <v>1.9239814814814814E-3</v>
      </c>
      <c r="BD9" s="133">
        <v>1.9066782407407409E-3</v>
      </c>
      <c r="BE9" s="133">
        <v>1.9100231481481483E-3</v>
      </c>
      <c r="BF9" s="133">
        <v>1.9047685185185183E-3</v>
      </c>
      <c r="BG9" s="133">
        <v>1.9089467592592595E-3</v>
      </c>
      <c r="BH9" s="133">
        <v>1.8818750000000001E-3</v>
      </c>
      <c r="BI9" s="133">
        <v>1.9271990740740742E-3</v>
      </c>
      <c r="BJ9" s="133">
        <v>1.939814814814815E-3</v>
      </c>
      <c r="BK9" s="133">
        <v>1.9493749999999999E-3</v>
      </c>
      <c r="BL9" s="133">
        <v>1.9850115740740744E-3</v>
      </c>
      <c r="BM9" s="133">
        <v>1.9650925925925925E-3</v>
      </c>
      <c r="BN9" s="133">
        <v>1.932337962962963E-3</v>
      </c>
      <c r="BO9" s="133">
        <v>1.9747916666666668E-3</v>
      </c>
      <c r="BP9" s="133">
        <v>1.967175925925926E-3</v>
      </c>
      <c r="BQ9" s="133">
        <v>1.9754976851851852E-3</v>
      </c>
      <c r="BR9" s="133">
        <v>1.9766898148148152E-3</v>
      </c>
      <c r="BS9" s="133">
        <v>1.9437499999999999E-3</v>
      </c>
      <c r="BT9" s="135">
        <v>1.9711226851851856E-3</v>
      </c>
    </row>
    <row r="10" spans="2:72" x14ac:dyDescent="0.2">
      <c r="B10" s="130">
        <v>5</v>
      </c>
      <c r="C10" s="131">
        <v>16</v>
      </c>
      <c r="D10" s="131" t="s">
        <v>6</v>
      </c>
      <c r="E10" s="132">
        <v>1979</v>
      </c>
      <c r="F10" s="132" t="s">
        <v>2</v>
      </c>
      <c r="G10" s="132">
        <v>2</v>
      </c>
      <c r="H10" s="131" t="s">
        <v>349</v>
      </c>
      <c r="I10" s="136">
        <v>0.12033876157407408</v>
      </c>
      <c r="J10" s="138">
        <v>2.4202430555555557E-3</v>
      </c>
      <c r="K10" s="133">
        <v>1.8373032407407409E-3</v>
      </c>
      <c r="L10" s="133">
        <v>1.8873148148148148E-3</v>
      </c>
      <c r="M10" s="133">
        <v>1.9195601851851854E-3</v>
      </c>
      <c r="N10" s="133">
        <v>1.8487499999999999E-3</v>
      </c>
      <c r="O10" s="133">
        <v>1.8664236111111112E-3</v>
      </c>
      <c r="P10" s="133">
        <v>1.8765162037037034E-3</v>
      </c>
      <c r="Q10" s="133">
        <v>1.8656597222222223E-3</v>
      </c>
      <c r="R10" s="133">
        <v>1.8633680555555556E-3</v>
      </c>
      <c r="S10" s="133">
        <v>1.8861458333333334E-3</v>
      </c>
      <c r="T10" s="133">
        <v>1.8849537037037038E-3</v>
      </c>
      <c r="U10" s="133">
        <v>1.8926041666666668E-3</v>
      </c>
      <c r="V10" s="133">
        <v>1.8521874999999999E-3</v>
      </c>
      <c r="W10" s="133">
        <v>1.8082870370370371E-3</v>
      </c>
      <c r="X10" s="133">
        <v>1.8021643518518519E-3</v>
      </c>
      <c r="Y10" s="133">
        <v>1.8363194444444442E-3</v>
      </c>
      <c r="Z10" s="133">
        <v>1.8330555555555554E-3</v>
      </c>
      <c r="AA10" s="133">
        <v>1.8372222222222221E-3</v>
      </c>
      <c r="AB10" s="133">
        <v>1.8444212962962963E-3</v>
      </c>
      <c r="AC10" s="133">
        <v>1.862037037037037E-3</v>
      </c>
      <c r="AD10" s="133">
        <v>1.8224537037037037E-3</v>
      </c>
      <c r="AE10" s="133">
        <v>1.8252662037037037E-3</v>
      </c>
      <c r="AF10" s="133">
        <v>1.8344675925925924E-3</v>
      </c>
      <c r="AG10" s="133">
        <v>1.8276736111111113E-3</v>
      </c>
      <c r="AH10" s="133">
        <v>1.8551273148148149E-3</v>
      </c>
      <c r="AI10" s="133">
        <v>1.815451388888889E-3</v>
      </c>
      <c r="AJ10" s="133">
        <v>1.8240046296296296E-3</v>
      </c>
      <c r="AK10" s="133">
        <v>1.8254976851851852E-3</v>
      </c>
      <c r="AL10" s="133">
        <v>1.8231018518518518E-3</v>
      </c>
      <c r="AM10" s="133">
        <v>1.8408333333333334E-3</v>
      </c>
      <c r="AN10" s="133">
        <v>1.8436574074074076E-3</v>
      </c>
      <c r="AO10" s="133">
        <v>1.8402430555555557E-3</v>
      </c>
      <c r="AP10" s="133">
        <v>1.9038310185185185E-3</v>
      </c>
      <c r="AQ10" s="133">
        <v>1.8514351851851851E-3</v>
      </c>
      <c r="AR10" s="133">
        <v>1.8698611111111112E-3</v>
      </c>
      <c r="AS10" s="133">
        <v>1.8908449074074073E-3</v>
      </c>
      <c r="AT10" s="133">
        <v>1.8693287037037038E-3</v>
      </c>
      <c r="AU10" s="133">
        <v>1.8779398148148147E-3</v>
      </c>
      <c r="AV10" s="133">
        <v>1.8810069444444445E-3</v>
      </c>
      <c r="AW10" s="133">
        <v>1.8911921296296298E-3</v>
      </c>
      <c r="AX10" s="133">
        <v>1.918599537037037E-3</v>
      </c>
      <c r="AY10" s="133">
        <v>1.8858680555555556E-3</v>
      </c>
      <c r="AZ10" s="133">
        <v>1.9101620370370368E-3</v>
      </c>
      <c r="BA10" s="133">
        <v>1.9001736111111112E-3</v>
      </c>
      <c r="BB10" s="133">
        <v>1.8850578703703703E-3</v>
      </c>
      <c r="BC10" s="133">
        <v>1.8556481481481482E-3</v>
      </c>
      <c r="BD10" s="133">
        <v>1.9057291666666667E-3</v>
      </c>
      <c r="BE10" s="133">
        <v>1.9089351851851854E-3</v>
      </c>
      <c r="BF10" s="133">
        <v>1.9225810185185186E-3</v>
      </c>
      <c r="BG10" s="133">
        <v>1.9370833333333334E-3</v>
      </c>
      <c r="BH10" s="133">
        <v>1.9370717592592593E-3</v>
      </c>
      <c r="BI10" s="133">
        <v>1.9594097222222222E-3</v>
      </c>
      <c r="BJ10" s="133">
        <v>1.9547106481481481E-3</v>
      </c>
      <c r="BK10" s="133">
        <v>1.953414351851852E-3</v>
      </c>
      <c r="BL10" s="133">
        <v>2.0161226851851855E-3</v>
      </c>
      <c r="BM10" s="133">
        <v>1.965486111111111E-3</v>
      </c>
      <c r="BN10" s="133">
        <v>2.0137268518518516E-3</v>
      </c>
      <c r="BO10" s="133">
        <v>2.0193981481481482E-3</v>
      </c>
      <c r="BP10" s="133">
        <v>2.0686226851851851E-3</v>
      </c>
      <c r="BQ10" s="133">
        <v>2.085891203703704E-3</v>
      </c>
      <c r="BR10" s="133">
        <v>2.1859374999999999E-3</v>
      </c>
      <c r="BS10" s="133">
        <v>2.2096527777777778E-3</v>
      </c>
      <c r="BT10" s="135">
        <v>2.2017245370370372E-3</v>
      </c>
    </row>
    <row r="11" spans="2:72" x14ac:dyDescent="0.2">
      <c r="B11" s="130">
        <v>6</v>
      </c>
      <c r="C11" s="131">
        <v>17</v>
      </c>
      <c r="D11" s="131" t="s">
        <v>9</v>
      </c>
      <c r="E11" s="132">
        <v>1967</v>
      </c>
      <c r="F11" s="132" t="s">
        <v>1</v>
      </c>
      <c r="G11" s="132">
        <v>4</v>
      </c>
      <c r="H11" s="131" t="s">
        <v>464</v>
      </c>
      <c r="I11" s="136">
        <v>0.12132422453703702</v>
      </c>
      <c r="J11" s="138">
        <v>2.4066435185185189E-3</v>
      </c>
      <c r="K11" s="133">
        <v>1.8212731481481483E-3</v>
      </c>
      <c r="L11" s="133">
        <v>1.8984027777777775E-3</v>
      </c>
      <c r="M11" s="133">
        <v>1.9201041666666665E-3</v>
      </c>
      <c r="N11" s="133">
        <v>1.8453356481481482E-3</v>
      </c>
      <c r="O11" s="133">
        <v>1.8840740740740743E-3</v>
      </c>
      <c r="P11" s="133">
        <v>1.8686458333333335E-3</v>
      </c>
      <c r="Q11" s="133">
        <v>1.8669907407407409E-3</v>
      </c>
      <c r="R11" s="133">
        <v>1.8643634259259262E-3</v>
      </c>
      <c r="S11" s="133">
        <v>1.8825578703703704E-3</v>
      </c>
      <c r="T11" s="133">
        <v>1.8899421296296294E-3</v>
      </c>
      <c r="U11" s="133">
        <v>1.8974884259259259E-3</v>
      </c>
      <c r="V11" s="133">
        <v>1.8689930555555554E-3</v>
      </c>
      <c r="W11" s="133">
        <v>1.88375E-3</v>
      </c>
      <c r="X11" s="133">
        <v>1.8821064814814813E-3</v>
      </c>
      <c r="Y11" s="133">
        <v>1.8706944444444446E-3</v>
      </c>
      <c r="Z11" s="133">
        <v>1.8568634259259259E-3</v>
      </c>
      <c r="AA11" s="133">
        <v>1.8852314814814814E-3</v>
      </c>
      <c r="AB11" s="133">
        <v>1.8585185185185187E-3</v>
      </c>
      <c r="AC11" s="133">
        <v>1.8450231481481479E-3</v>
      </c>
      <c r="AD11" s="133">
        <v>1.8758680555555553E-3</v>
      </c>
      <c r="AE11" s="133">
        <v>1.8846064814814817E-3</v>
      </c>
      <c r="AF11" s="133">
        <v>1.9033101851851852E-3</v>
      </c>
      <c r="AG11" s="133">
        <v>1.8896296296296298E-3</v>
      </c>
      <c r="AH11" s="133">
        <v>1.8841087962962963E-3</v>
      </c>
      <c r="AI11" s="133">
        <v>1.9013310185185183E-3</v>
      </c>
      <c r="AJ11" s="133">
        <v>1.8996296296296296E-3</v>
      </c>
      <c r="AK11" s="133">
        <v>1.8775694444444445E-3</v>
      </c>
      <c r="AL11" s="133">
        <v>1.8976620370370371E-3</v>
      </c>
      <c r="AM11" s="133">
        <v>1.8982870370370371E-3</v>
      </c>
      <c r="AN11" s="133">
        <v>1.9125810185185183E-3</v>
      </c>
      <c r="AO11" s="133">
        <v>1.9038773148148148E-3</v>
      </c>
      <c r="AP11" s="133">
        <v>1.9251157407407409E-3</v>
      </c>
      <c r="AQ11" s="133">
        <v>1.9222800925925926E-3</v>
      </c>
      <c r="AR11" s="133">
        <v>1.9102199074074074E-3</v>
      </c>
      <c r="AS11" s="133">
        <v>1.9177893518518519E-3</v>
      </c>
      <c r="AT11" s="133">
        <v>1.938148148148148E-3</v>
      </c>
      <c r="AU11" s="133">
        <v>1.8757870370370371E-3</v>
      </c>
      <c r="AV11" s="133">
        <v>1.9202546296296296E-3</v>
      </c>
      <c r="AW11" s="133">
        <v>1.8999999999999998E-3</v>
      </c>
      <c r="AX11" s="133">
        <v>1.9006481481481481E-3</v>
      </c>
      <c r="AY11" s="133">
        <v>1.9086689814814815E-3</v>
      </c>
      <c r="AZ11" s="133">
        <v>1.9223958333333335E-3</v>
      </c>
      <c r="BA11" s="133">
        <v>1.9041550925925925E-3</v>
      </c>
      <c r="BB11" s="133">
        <v>1.9496759259259259E-3</v>
      </c>
      <c r="BC11" s="133">
        <v>1.9510300925925927E-3</v>
      </c>
      <c r="BD11" s="133">
        <v>1.924548611111111E-3</v>
      </c>
      <c r="BE11" s="133">
        <v>1.9368055555555555E-3</v>
      </c>
      <c r="BF11" s="133">
        <v>1.9627083333333332E-3</v>
      </c>
      <c r="BG11" s="133">
        <v>1.9483912037037039E-3</v>
      </c>
      <c r="BH11" s="133">
        <v>1.9581134259259261E-3</v>
      </c>
      <c r="BI11" s="133">
        <v>1.9749999999999998E-3</v>
      </c>
      <c r="BJ11" s="133">
        <v>1.9516435185185186E-3</v>
      </c>
      <c r="BK11" s="133">
        <v>1.9795601851851853E-3</v>
      </c>
      <c r="BL11" s="133">
        <v>1.9625462962962964E-3</v>
      </c>
      <c r="BM11" s="133">
        <v>1.9487962962962963E-3</v>
      </c>
      <c r="BN11" s="133">
        <v>2.0504976851851851E-3</v>
      </c>
      <c r="BO11" s="133">
        <v>2.0112847222222225E-3</v>
      </c>
      <c r="BP11" s="133">
        <v>2.0588310185185184E-3</v>
      </c>
      <c r="BQ11" s="133">
        <v>2.0603356481481484E-3</v>
      </c>
      <c r="BR11" s="133">
        <v>2.0350115740740741E-3</v>
      </c>
      <c r="BS11" s="133">
        <v>2.0411921296296293E-3</v>
      </c>
      <c r="BT11" s="135">
        <v>1.9473263888888888E-3</v>
      </c>
    </row>
    <row r="12" spans="2:72" x14ac:dyDescent="0.2">
      <c r="B12" s="130">
        <v>7</v>
      </c>
      <c r="C12" s="131">
        <v>131</v>
      </c>
      <c r="D12" s="131" t="s">
        <v>11</v>
      </c>
      <c r="E12" s="132">
        <v>1974</v>
      </c>
      <c r="F12" s="132" t="s">
        <v>1</v>
      </c>
      <c r="G12" s="132">
        <v>5</v>
      </c>
      <c r="H12" s="131" t="s">
        <v>12</v>
      </c>
      <c r="I12" s="136">
        <v>0.12168655092592594</v>
      </c>
      <c r="J12" s="138">
        <v>2.2990856481481482E-3</v>
      </c>
      <c r="K12" s="133">
        <v>1.8322916666666667E-3</v>
      </c>
      <c r="L12" s="133">
        <v>1.8320601851851851E-3</v>
      </c>
      <c r="M12" s="133">
        <v>1.8125347222222223E-3</v>
      </c>
      <c r="N12" s="133">
        <v>1.830659722222222E-3</v>
      </c>
      <c r="O12" s="133">
        <v>1.8437962962962963E-3</v>
      </c>
      <c r="P12" s="133">
        <v>1.8449074074074073E-3</v>
      </c>
      <c r="Q12" s="133">
        <v>1.8588310185185186E-3</v>
      </c>
      <c r="R12" s="133">
        <v>1.8412037037037041E-3</v>
      </c>
      <c r="S12" s="133">
        <v>1.8251504629629631E-3</v>
      </c>
      <c r="T12" s="133">
        <v>1.8365624999999999E-3</v>
      </c>
      <c r="U12" s="133">
        <v>1.8303472222222221E-3</v>
      </c>
      <c r="V12" s="133">
        <v>1.8214583333333331E-3</v>
      </c>
      <c r="W12" s="133">
        <v>1.830787037037037E-3</v>
      </c>
      <c r="X12" s="133">
        <v>1.8554745370370372E-3</v>
      </c>
      <c r="Y12" s="133">
        <v>1.8282291666666666E-3</v>
      </c>
      <c r="Z12" s="133">
        <v>1.833275462962963E-3</v>
      </c>
      <c r="AA12" s="133">
        <v>1.8491203703703705E-3</v>
      </c>
      <c r="AB12" s="133">
        <v>1.8597106481481483E-3</v>
      </c>
      <c r="AC12" s="133">
        <v>1.8325231481481482E-3</v>
      </c>
      <c r="AD12" s="133">
        <v>1.8592939814814815E-3</v>
      </c>
      <c r="AE12" s="133">
        <v>1.8652546296296297E-3</v>
      </c>
      <c r="AF12" s="133">
        <v>1.8802314814814812E-3</v>
      </c>
      <c r="AG12" s="133">
        <v>1.917939814814815E-3</v>
      </c>
      <c r="AH12" s="133">
        <v>1.9300231481481484E-3</v>
      </c>
      <c r="AI12" s="133">
        <v>1.9565162037037038E-3</v>
      </c>
      <c r="AJ12" s="133">
        <v>1.9674421296296297E-3</v>
      </c>
      <c r="AK12" s="133">
        <v>1.9764930555555556E-3</v>
      </c>
      <c r="AL12" s="133">
        <v>1.9423148148148149E-3</v>
      </c>
      <c r="AM12" s="133">
        <v>1.9525347222222225E-3</v>
      </c>
      <c r="AN12" s="133">
        <v>1.966273148148148E-3</v>
      </c>
      <c r="AO12" s="133">
        <v>1.9628472222222222E-3</v>
      </c>
      <c r="AP12" s="133">
        <v>1.9055439814814814E-3</v>
      </c>
      <c r="AQ12" s="133">
        <v>1.9272569444444443E-3</v>
      </c>
      <c r="AR12" s="133">
        <v>1.9492129629629631E-3</v>
      </c>
      <c r="AS12" s="133">
        <v>1.9765856481481483E-3</v>
      </c>
      <c r="AT12" s="133">
        <v>1.9532175925925928E-3</v>
      </c>
      <c r="AU12" s="133">
        <v>1.9516666666666667E-3</v>
      </c>
      <c r="AV12" s="133">
        <v>1.9599421296296296E-3</v>
      </c>
      <c r="AW12" s="133">
        <v>1.9766898148148152E-3</v>
      </c>
      <c r="AX12" s="133">
        <v>1.9974884259259256E-3</v>
      </c>
      <c r="AY12" s="133">
        <v>1.9743981481481483E-3</v>
      </c>
      <c r="AZ12" s="133">
        <v>2.0052546296296294E-3</v>
      </c>
      <c r="BA12" s="133">
        <v>2.0140740740740739E-3</v>
      </c>
      <c r="BB12" s="133">
        <v>1.922523148148148E-3</v>
      </c>
      <c r="BC12" s="133">
        <v>1.9145370370370373E-3</v>
      </c>
      <c r="BD12" s="133">
        <v>1.9036342592592592E-3</v>
      </c>
      <c r="BE12" s="133">
        <v>1.8858217592592592E-3</v>
      </c>
      <c r="BF12" s="133">
        <v>1.9329976851851854E-3</v>
      </c>
      <c r="BG12" s="133">
        <v>1.9371296296296298E-3</v>
      </c>
      <c r="BH12" s="133">
        <v>2.0685879629629626E-3</v>
      </c>
      <c r="BI12" s="133">
        <v>2.0325115740740742E-3</v>
      </c>
      <c r="BJ12" s="133">
        <v>2.0077199074074073E-3</v>
      </c>
      <c r="BK12" s="133">
        <v>1.9977893518518517E-3</v>
      </c>
      <c r="BL12" s="133">
        <v>2.005335648148148E-3</v>
      </c>
      <c r="BM12" s="133">
        <v>1.9912615740740741E-3</v>
      </c>
      <c r="BN12" s="133">
        <v>2.0318287037037037E-3</v>
      </c>
      <c r="BO12" s="133">
        <v>2.0624421296296298E-3</v>
      </c>
      <c r="BP12" s="133">
        <v>2.0865162037037037E-3</v>
      </c>
      <c r="BQ12" s="133">
        <v>2.0062384259259261E-3</v>
      </c>
      <c r="BR12" s="133">
        <v>1.9921875E-3</v>
      </c>
      <c r="BS12" s="133">
        <v>2.0212731481481479E-3</v>
      </c>
      <c r="BT12" s="135">
        <v>1.919710648148148E-3</v>
      </c>
    </row>
    <row r="13" spans="2:72" x14ac:dyDescent="0.2">
      <c r="B13" s="130">
        <v>8</v>
      </c>
      <c r="C13" s="131">
        <v>10</v>
      </c>
      <c r="D13" s="131" t="s">
        <v>4</v>
      </c>
      <c r="E13" s="132">
        <v>1969</v>
      </c>
      <c r="F13" s="132" t="s">
        <v>1</v>
      </c>
      <c r="G13" s="132">
        <v>6</v>
      </c>
      <c r="H13" s="131" t="s">
        <v>5</v>
      </c>
      <c r="I13" s="136">
        <v>0.12329795138888888</v>
      </c>
      <c r="J13" s="138">
        <v>2.4252546296296296E-3</v>
      </c>
      <c r="K13" s="133">
        <v>1.8607407407407407E-3</v>
      </c>
      <c r="L13" s="133">
        <v>1.8705439814814815E-3</v>
      </c>
      <c r="M13" s="133">
        <v>1.8965277777777776E-3</v>
      </c>
      <c r="N13" s="133">
        <v>1.8287731481481482E-3</v>
      </c>
      <c r="O13" s="133">
        <v>1.8900694444444444E-3</v>
      </c>
      <c r="P13" s="133">
        <v>1.8723379629629628E-3</v>
      </c>
      <c r="Q13" s="133">
        <v>1.8691319444444443E-3</v>
      </c>
      <c r="R13" s="133">
        <v>1.8586805555555555E-3</v>
      </c>
      <c r="S13" s="133">
        <v>1.890324074074074E-3</v>
      </c>
      <c r="T13" s="133">
        <v>1.8891666666666666E-3</v>
      </c>
      <c r="U13" s="133">
        <v>1.8898495370370371E-3</v>
      </c>
      <c r="V13" s="133">
        <v>1.8756944444444446E-3</v>
      </c>
      <c r="W13" s="133">
        <v>1.8871759259259258E-3</v>
      </c>
      <c r="X13" s="133">
        <v>1.8714120370370371E-3</v>
      </c>
      <c r="Y13" s="133">
        <v>1.8704976851851851E-3</v>
      </c>
      <c r="Z13" s="133">
        <v>1.8638194444444442E-3</v>
      </c>
      <c r="AA13" s="133">
        <v>1.8956365740740739E-3</v>
      </c>
      <c r="AB13" s="133">
        <v>1.8423379629629629E-3</v>
      </c>
      <c r="AC13" s="133">
        <v>1.8482175925925925E-3</v>
      </c>
      <c r="AD13" s="133">
        <v>1.867673611111111E-3</v>
      </c>
      <c r="AE13" s="133">
        <v>1.9125347222222219E-3</v>
      </c>
      <c r="AF13" s="133">
        <v>1.9083217592592591E-3</v>
      </c>
      <c r="AG13" s="133">
        <v>1.8954398148148149E-3</v>
      </c>
      <c r="AH13" s="133">
        <v>1.9211689814814814E-3</v>
      </c>
      <c r="AI13" s="133">
        <v>1.9338541666666664E-3</v>
      </c>
      <c r="AJ13" s="133">
        <v>1.9269444444444445E-3</v>
      </c>
      <c r="AK13" s="133">
        <v>1.9194444444444448E-3</v>
      </c>
      <c r="AL13" s="133">
        <v>1.9107986111111112E-3</v>
      </c>
      <c r="AM13" s="133">
        <v>1.9118402777777777E-3</v>
      </c>
      <c r="AN13" s="133">
        <v>1.9168981481481483E-3</v>
      </c>
      <c r="AO13" s="133">
        <v>1.9256828703703704E-3</v>
      </c>
      <c r="AP13" s="133">
        <v>1.932037037037037E-3</v>
      </c>
      <c r="AQ13" s="133">
        <v>1.9540509259259259E-3</v>
      </c>
      <c r="AR13" s="133">
        <v>1.9653703703703704E-3</v>
      </c>
      <c r="AS13" s="133">
        <v>1.9682754629629629E-3</v>
      </c>
      <c r="AT13" s="133">
        <v>1.9458796296296297E-3</v>
      </c>
      <c r="AU13" s="133">
        <v>1.9573958333333331E-3</v>
      </c>
      <c r="AV13" s="133">
        <v>1.9464120370370373E-3</v>
      </c>
      <c r="AW13" s="133">
        <v>1.9804745370370371E-3</v>
      </c>
      <c r="AX13" s="133">
        <v>1.9976504629629628E-3</v>
      </c>
      <c r="AY13" s="133">
        <v>1.9866087962962966E-3</v>
      </c>
      <c r="AZ13" s="133">
        <v>1.983472222222222E-3</v>
      </c>
      <c r="BA13" s="133">
        <v>1.9511111111111111E-3</v>
      </c>
      <c r="BB13" s="133">
        <v>1.9935648148148148E-3</v>
      </c>
      <c r="BC13" s="133">
        <v>1.9629629629629628E-3</v>
      </c>
      <c r="BD13" s="133">
        <v>2.0138541666666668E-3</v>
      </c>
      <c r="BE13" s="133">
        <v>2.0108101851851854E-3</v>
      </c>
      <c r="BF13" s="133">
        <v>2.0445833333333331E-3</v>
      </c>
      <c r="BG13" s="133">
        <v>2.0013310185185186E-3</v>
      </c>
      <c r="BH13" s="133">
        <v>2.0377199074074074E-3</v>
      </c>
      <c r="BI13" s="133">
        <v>2.0417708333333334E-3</v>
      </c>
      <c r="BJ13" s="133">
        <v>2.0511458333333332E-3</v>
      </c>
      <c r="BK13" s="133">
        <v>2.0766087962962964E-3</v>
      </c>
      <c r="BL13" s="133">
        <v>2.0873958333333335E-3</v>
      </c>
      <c r="BM13" s="133">
        <v>2.1245717592592592E-3</v>
      </c>
      <c r="BN13" s="133">
        <v>2.0730902777777779E-3</v>
      </c>
      <c r="BO13" s="133">
        <v>2.1053703703703703E-3</v>
      </c>
      <c r="BP13" s="133">
        <v>2.100439814814815E-3</v>
      </c>
      <c r="BQ13" s="133">
        <v>2.0554745370370371E-3</v>
      </c>
      <c r="BR13" s="133">
        <v>2.0498495370370371E-3</v>
      </c>
      <c r="BS13" s="133">
        <v>2.0245023148148149E-3</v>
      </c>
      <c r="BT13" s="135">
        <v>1.927372685185185E-3</v>
      </c>
    </row>
    <row r="14" spans="2:72" x14ac:dyDescent="0.2">
      <c r="B14" s="130">
        <v>9</v>
      </c>
      <c r="C14" s="131">
        <v>123</v>
      </c>
      <c r="D14" s="131" t="s">
        <v>13</v>
      </c>
      <c r="E14" s="132">
        <v>1969</v>
      </c>
      <c r="F14" s="132" t="s">
        <v>1</v>
      </c>
      <c r="G14" s="132">
        <v>7</v>
      </c>
      <c r="H14" s="131" t="s">
        <v>269</v>
      </c>
      <c r="I14" s="136">
        <v>0.12556075231481481</v>
      </c>
      <c r="J14" s="138">
        <v>2.4268750000000002E-3</v>
      </c>
      <c r="K14" s="133">
        <v>1.8731134259259259E-3</v>
      </c>
      <c r="L14" s="133">
        <v>1.8748958333333334E-3</v>
      </c>
      <c r="M14" s="133">
        <v>1.9003009259259259E-3</v>
      </c>
      <c r="N14" s="133">
        <v>1.8861111111111112E-3</v>
      </c>
      <c r="O14" s="133">
        <v>1.9214583333333334E-3</v>
      </c>
      <c r="P14" s="133">
        <v>1.8939583333333334E-3</v>
      </c>
      <c r="Q14" s="133">
        <v>1.9272222222222223E-3</v>
      </c>
      <c r="R14" s="133">
        <v>1.9013657407407408E-3</v>
      </c>
      <c r="S14" s="133">
        <v>1.918726851851852E-3</v>
      </c>
      <c r="T14" s="133">
        <v>1.9284953703703703E-3</v>
      </c>
      <c r="U14" s="133">
        <v>1.9444560185185183E-3</v>
      </c>
      <c r="V14" s="133">
        <v>1.931550925925926E-3</v>
      </c>
      <c r="W14" s="133">
        <v>1.9159027777777779E-3</v>
      </c>
      <c r="X14" s="133">
        <v>1.9214467592592592E-3</v>
      </c>
      <c r="Y14" s="133">
        <v>1.9201851851851854E-3</v>
      </c>
      <c r="Z14" s="133">
        <v>1.9105439814814816E-3</v>
      </c>
      <c r="AA14" s="133">
        <v>1.9615393518518519E-3</v>
      </c>
      <c r="AB14" s="133">
        <v>1.9732523148148144E-3</v>
      </c>
      <c r="AC14" s="133">
        <v>1.9631018518518517E-3</v>
      </c>
      <c r="AD14" s="133">
        <v>1.9680787037037037E-3</v>
      </c>
      <c r="AE14" s="133">
        <v>1.9731134259259259E-3</v>
      </c>
      <c r="AF14" s="133">
        <v>1.9801273148148148E-3</v>
      </c>
      <c r="AG14" s="133">
        <v>2.0049537037037037E-3</v>
      </c>
      <c r="AH14" s="133">
        <v>1.9764236111111111E-3</v>
      </c>
      <c r="AI14" s="133">
        <v>1.9845486111111114E-3</v>
      </c>
      <c r="AJ14" s="133">
        <v>1.975625E-3</v>
      </c>
      <c r="AK14" s="133">
        <v>1.9779745370370372E-3</v>
      </c>
      <c r="AL14" s="133">
        <v>1.983842592592593E-3</v>
      </c>
      <c r="AM14" s="133">
        <v>1.964340277777778E-3</v>
      </c>
      <c r="AN14" s="133">
        <v>1.9470370370370371E-3</v>
      </c>
      <c r="AO14" s="133">
        <v>1.9828356481481481E-3</v>
      </c>
      <c r="AP14" s="133">
        <v>1.9711111111111114E-3</v>
      </c>
      <c r="AQ14" s="133">
        <v>1.9872222222222223E-3</v>
      </c>
      <c r="AR14" s="133">
        <v>1.9621064814814813E-3</v>
      </c>
      <c r="AS14" s="133">
        <v>1.9862962962962963E-3</v>
      </c>
      <c r="AT14" s="133">
        <v>2.0062500000000002E-3</v>
      </c>
      <c r="AU14" s="133">
        <v>2.0109722222222222E-3</v>
      </c>
      <c r="AV14" s="133">
        <v>1.9768749999999999E-3</v>
      </c>
      <c r="AW14" s="133">
        <v>2.0153125000000002E-3</v>
      </c>
      <c r="AX14" s="133">
        <v>1.9973842592592591E-3</v>
      </c>
      <c r="AY14" s="133">
        <v>2.0070717592592592E-3</v>
      </c>
      <c r="AZ14" s="133">
        <v>2.0337962962962961E-3</v>
      </c>
      <c r="BA14" s="133">
        <v>1.9977083333333335E-3</v>
      </c>
      <c r="BB14" s="133">
        <v>1.9748032407407405E-3</v>
      </c>
      <c r="BC14" s="133">
        <v>1.9783217592592591E-3</v>
      </c>
      <c r="BD14" s="133">
        <v>1.9685532407407408E-3</v>
      </c>
      <c r="BE14" s="133">
        <v>1.9746180555555554E-3</v>
      </c>
      <c r="BF14" s="133">
        <v>1.9832175925925924E-3</v>
      </c>
      <c r="BG14" s="133">
        <v>2.0649884259259263E-3</v>
      </c>
      <c r="BH14" s="133">
        <v>2.0550115740740741E-3</v>
      </c>
      <c r="BI14" s="133">
        <v>2.0696296296296296E-3</v>
      </c>
      <c r="BJ14" s="133">
        <v>2.0628125E-3</v>
      </c>
      <c r="BK14" s="133">
        <v>2.0807060185185186E-3</v>
      </c>
      <c r="BL14" s="133">
        <v>2.1131944444444445E-3</v>
      </c>
      <c r="BM14" s="133">
        <v>2.0844907407407405E-3</v>
      </c>
      <c r="BN14" s="133">
        <v>2.0845138888888888E-3</v>
      </c>
      <c r="BO14" s="133">
        <v>2.1077893518518516E-3</v>
      </c>
      <c r="BP14" s="133">
        <v>2.161863425925926E-3</v>
      </c>
      <c r="BQ14" s="133">
        <v>2.0865277777777779E-3</v>
      </c>
      <c r="BR14" s="133">
        <v>2.0975231481481483E-3</v>
      </c>
      <c r="BS14" s="133">
        <v>2.0626504629629627E-3</v>
      </c>
      <c r="BT14" s="135">
        <v>1.9840277777777777E-3</v>
      </c>
    </row>
    <row r="15" spans="2:72" x14ac:dyDescent="0.2">
      <c r="B15" s="130">
        <v>10</v>
      </c>
      <c r="C15" s="131">
        <v>45</v>
      </c>
      <c r="D15" s="131" t="s">
        <v>26</v>
      </c>
      <c r="E15" s="132">
        <v>1979</v>
      </c>
      <c r="F15" s="132" t="s">
        <v>2</v>
      </c>
      <c r="G15" s="132">
        <v>3</v>
      </c>
      <c r="H15" s="131" t="s">
        <v>349</v>
      </c>
      <c r="I15" s="136">
        <v>0.1297309837962963</v>
      </c>
      <c r="J15" s="138">
        <v>2.4319328703703708E-3</v>
      </c>
      <c r="K15" s="133">
        <v>1.8652199074074072E-3</v>
      </c>
      <c r="L15" s="133">
        <v>1.8792708333333335E-3</v>
      </c>
      <c r="M15" s="133">
        <v>1.9025810185185187E-3</v>
      </c>
      <c r="N15" s="133">
        <v>1.8998958333333333E-3</v>
      </c>
      <c r="O15" s="133">
        <v>1.9222685185185187E-3</v>
      </c>
      <c r="P15" s="133">
        <v>1.9260185185185185E-3</v>
      </c>
      <c r="Q15" s="133">
        <v>1.9456481481481484E-3</v>
      </c>
      <c r="R15" s="133">
        <v>1.9346296296296297E-3</v>
      </c>
      <c r="S15" s="133">
        <v>1.9471527777777777E-3</v>
      </c>
      <c r="T15" s="133">
        <v>1.9492361111111114E-3</v>
      </c>
      <c r="U15" s="133">
        <v>1.9415393518518516E-3</v>
      </c>
      <c r="V15" s="133">
        <v>1.9504050925925928E-3</v>
      </c>
      <c r="W15" s="133">
        <v>1.9723611111111109E-3</v>
      </c>
      <c r="X15" s="133">
        <v>1.947372685185185E-3</v>
      </c>
      <c r="Y15" s="133">
        <v>1.9446875E-3</v>
      </c>
      <c r="Z15" s="133">
        <v>1.9820949074074077E-3</v>
      </c>
      <c r="AA15" s="133">
        <v>1.9641666666666666E-3</v>
      </c>
      <c r="AB15" s="133">
        <v>1.9538194444444442E-3</v>
      </c>
      <c r="AC15" s="133">
        <v>1.9900462962962966E-3</v>
      </c>
      <c r="AD15" s="133">
        <v>1.9770370370370371E-3</v>
      </c>
      <c r="AE15" s="133">
        <v>1.9797222222222221E-3</v>
      </c>
      <c r="AF15" s="133">
        <v>1.9804050925925926E-3</v>
      </c>
      <c r="AG15" s="133">
        <v>1.9688888888888889E-3</v>
      </c>
      <c r="AH15" s="133">
        <v>1.9818634259259255E-3</v>
      </c>
      <c r="AI15" s="133">
        <v>1.9906481481481481E-3</v>
      </c>
      <c r="AJ15" s="133">
        <v>1.9998842592592594E-3</v>
      </c>
      <c r="AK15" s="133">
        <v>2.0047569444444444E-3</v>
      </c>
      <c r="AL15" s="133">
        <v>1.9934143518518517E-3</v>
      </c>
      <c r="AM15" s="133">
        <v>1.9891666666666664E-3</v>
      </c>
      <c r="AN15" s="133">
        <v>2.0361921296296295E-3</v>
      </c>
      <c r="AO15" s="133">
        <v>2.0124074074074076E-3</v>
      </c>
      <c r="AP15" s="133">
        <v>2.0398611111111112E-3</v>
      </c>
      <c r="AQ15" s="133">
        <v>2.004976851851852E-3</v>
      </c>
      <c r="AR15" s="133">
        <v>2.0235763888888886E-3</v>
      </c>
      <c r="AS15" s="133">
        <v>2.0555902777777777E-3</v>
      </c>
      <c r="AT15" s="133">
        <v>2.0473611111111113E-3</v>
      </c>
      <c r="AU15" s="133">
        <v>2.0150925925925926E-3</v>
      </c>
      <c r="AV15" s="133">
        <v>2.0358564814814818E-3</v>
      </c>
      <c r="AW15" s="133">
        <v>2.1075578703703703E-3</v>
      </c>
      <c r="AX15" s="133">
        <v>2.1061111111111111E-3</v>
      </c>
      <c r="AY15" s="133">
        <v>2.0913078703703705E-3</v>
      </c>
      <c r="AZ15" s="133">
        <v>2.1095833333333331E-3</v>
      </c>
      <c r="BA15" s="133">
        <v>2.1124537037037036E-3</v>
      </c>
      <c r="BB15" s="133">
        <v>2.1303356481481481E-3</v>
      </c>
      <c r="BC15" s="133">
        <v>2.133912037037037E-3</v>
      </c>
      <c r="BD15" s="133">
        <v>2.1093865740740743E-3</v>
      </c>
      <c r="BE15" s="133">
        <v>2.1324884259259261E-3</v>
      </c>
      <c r="BF15" s="133">
        <v>2.0970486111111112E-3</v>
      </c>
      <c r="BG15" s="133">
        <v>2.1193750000000002E-3</v>
      </c>
      <c r="BH15" s="133">
        <v>2.1525231481481482E-3</v>
      </c>
      <c r="BI15" s="133">
        <v>2.2111805555555556E-3</v>
      </c>
      <c r="BJ15" s="133">
        <v>2.2553472222222224E-3</v>
      </c>
      <c r="BK15" s="133">
        <v>2.1859259259259258E-3</v>
      </c>
      <c r="BL15" s="133">
        <v>2.2536226851851853E-3</v>
      </c>
      <c r="BM15" s="133">
        <v>2.261701388888889E-3</v>
      </c>
      <c r="BN15" s="133">
        <v>2.3311226851851852E-3</v>
      </c>
      <c r="BO15" s="133">
        <v>2.267037037037037E-3</v>
      </c>
      <c r="BP15" s="133">
        <v>2.2595138888888886E-3</v>
      </c>
      <c r="BQ15" s="133">
        <v>2.2631944444444444E-3</v>
      </c>
      <c r="BR15" s="133">
        <v>2.2706481481481479E-3</v>
      </c>
      <c r="BS15" s="133">
        <v>2.2267592592592591E-3</v>
      </c>
      <c r="BT15" s="135">
        <v>2.1557986111111114E-3</v>
      </c>
    </row>
    <row r="16" spans="2:72" x14ac:dyDescent="0.2">
      <c r="B16" s="130">
        <v>11</v>
      </c>
      <c r="C16" s="131">
        <v>114</v>
      </c>
      <c r="D16" s="131" t="s">
        <v>22</v>
      </c>
      <c r="E16" s="132">
        <v>1977</v>
      </c>
      <c r="F16" s="132" t="s">
        <v>2</v>
      </c>
      <c r="G16" s="132">
        <v>4</v>
      </c>
      <c r="H16" s="131" t="s">
        <v>349</v>
      </c>
      <c r="I16" s="136">
        <v>0.13132366898148148</v>
      </c>
      <c r="J16" s="138">
        <v>2.5996412037037034E-3</v>
      </c>
      <c r="K16" s="133">
        <v>1.9798958333333331E-3</v>
      </c>
      <c r="L16" s="133">
        <v>2.0291203703703704E-3</v>
      </c>
      <c r="M16" s="133">
        <v>2.0430555555555558E-3</v>
      </c>
      <c r="N16" s="133">
        <v>2.0191898148148144E-3</v>
      </c>
      <c r="O16" s="133">
        <v>2.0197569444444447E-3</v>
      </c>
      <c r="P16" s="133">
        <v>2.0386111111111113E-3</v>
      </c>
      <c r="Q16" s="133">
        <v>2.0384374999999999E-3</v>
      </c>
      <c r="R16" s="133">
        <v>2.0756944444444442E-3</v>
      </c>
      <c r="S16" s="133">
        <v>2.0480439814814819E-3</v>
      </c>
      <c r="T16" s="133">
        <v>2.036550925925926E-3</v>
      </c>
      <c r="U16" s="133">
        <v>2.0516087962962966E-3</v>
      </c>
      <c r="V16" s="133">
        <v>2.0456712962962963E-3</v>
      </c>
      <c r="W16" s="133">
        <v>2.0173263888888888E-3</v>
      </c>
      <c r="X16" s="133">
        <v>2.0616666666666665E-3</v>
      </c>
      <c r="Y16" s="133">
        <v>2.0660300925925928E-3</v>
      </c>
      <c r="Z16" s="133">
        <v>2.0429513888888889E-3</v>
      </c>
      <c r="AA16" s="133">
        <v>2.0469907407407407E-3</v>
      </c>
      <c r="AB16" s="133">
        <v>2.0560300925925924E-3</v>
      </c>
      <c r="AC16" s="133">
        <v>2.0449652777777779E-3</v>
      </c>
      <c r="AD16" s="133">
        <v>2.0615856481481479E-3</v>
      </c>
      <c r="AE16" s="133">
        <v>2.0626967592592593E-3</v>
      </c>
      <c r="AF16" s="133">
        <v>2.0780208333333332E-3</v>
      </c>
      <c r="AG16" s="133">
        <v>2.0603819444444445E-3</v>
      </c>
      <c r="AH16" s="133">
        <v>2.0866550925925926E-3</v>
      </c>
      <c r="AI16" s="133">
        <v>2.0355324074074073E-3</v>
      </c>
      <c r="AJ16" s="133">
        <v>2.0542476851851854E-3</v>
      </c>
      <c r="AK16" s="133">
        <v>2.0484027777777779E-3</v>
      </c>
      <c r="AL16" s="133">
        <v>2.0688310185185185E-3</v>
      </c>
      <c r="AM16" s="133">
        <v>2.0655439814814816E-3</v>
      </c>
      <c r="AN16" s="133">
        <v>2.0606944444444444E-3</v>
      </c>
      <c r="AO16" s="133">
        <v>2.0548495370370369E-3</v>
      </c>
      <c r="AP16" s="133">
        <v>2.0632986111111108E-3</v>
      </c>
      <c r="AQ16" s="133">
        <v>2.0758449074074073E-3</v>
      </c>
      <c r="AR16" s="133">
        <v>2.0959143518518518E-3</v>
      </c>
      <c r="AS16" s="133">
        <v>2.0892476851851849E-3</v>
      </c>
      <c r="AT16" s="133">
        <v>2.0705439814814818E-3</v>
      </c>
      <c r="AU16" s="133">
        <v>2.0602314814814815E-3</v>
      </c>
      <c r="AV16" s="133">
        <v>2.0358449074074077E-3</v>
      </c>
      <c r="AW16" s="133">
        <v>2.0974074074074076E-3</v>
      </c>
      <c r="AX16" s="133">
        <v>2.085462962962963E-3</v>
      </c>
      <c r="AY16" s="133">
        <v>2.0600347222222222E-3</v>
      </c>
      <c r="AZ16" s="133">
        <v>2.0593634259259259E-3</v>
      </c>
      <c r="BA16" s="133">
        <v>2.0356365740740738E-3</v>
      </c>
      <c r="BB16" s="133">
        <v>2.0584259259259258E-3</v>
      </c>
      <c r="BC16" s="133">
        <v>2.0528356481481482E-3</v>
      </c>
      <c r="BD16" s="133">
        <v>2.1005208333333331E-3</v>
      </c>
      <c r="BE16" s="133">
        <v>2.0791898148148145E-3</v>
      </c>
      <c r="BF16" s="133">
        <v>2.0770949074074073E-3</v>
      </c>
      <c r="BG16" s="133">
        <v>2.0218402777777778E-3</v>
      </c>
      <c r="BH16" s="133">
        <v>2.0379050925925925E-3</v>
      </c>
      <c r="BI16" s="133">
        <v>2.0956712962962964E-3</v>
      </c>
      <c r="BJ16" s="133">
        <v>2.1019444444444445E-3</v>
      </c>
      <c r="BK16" s="133">
        <v>2.111261574074074E-3</v>
      </c>
      <c r="BL16" s="133">
        <v>2.1330439814814814E-3</v>
      </c>
      <c r="BM16" s="133">
        <v>2.1724189814814813E-3</v>
      </c>
      <c r="BN16" s="133">
        <v>2.1407175925925925E-3</v>
      </c>
      <c r="BO16" s="133">
        <v>2.1971990740740741E-3</v>
      </c>
      <c r="BP16" s="133">
        <v>2.2531944444444444E-3</v>
      </c>
      <c r="BQ16" s="133">
        <v>2.2189583333333336E-3</v>
      </c>
      <c r="BR16" s="133">
        <v>2.2286805555555554E-3</v>
      </c>
      <c r="BS16" s="133">
        <v>2.2095949074074075E-3</v>
      </c>
      <c r="BT16" s="135">
        <v>2.1056597222222223E-3</v>
      </c>
    </row>
    <row r="17" spans="2:72" x14ac:dyDescent="0.2">
      <c r="B17" s="130">
        <v>12</v>
      </c>
      <c r="C17" s="131">
        <v>13</v>
      </c>
      <c r="D17" s="131" t="s">
        <v>270</v>
      </c>
      <c r="E17" s="132">
        <v>1957</v>
      </c>
      <c r="F17" s="132" t="s">
        <v>16</v>
      </c>
      <c r="G17" s="132">
        <v>1</v>
      </c>
      <c r="H17" s="131" t="s">
        <v>36</v>
      </c>
      <c r="I17" s="136">
        <v>0.13148622685185185</v>
      </c>
      <c r="J17" s="138">
        <v>2.5764351851851851E-3</v>
      </c>
      <c r="K17" s="133">
        <v>1.9954398148148149E-3</v>
      </c>
      <c r="L17" s="133">
        <v>2.0549768518518517E-3</v>
      </c>
      <c r="M17" s="133">
        <v>2.0482407407407407E-3</v>
      </c>
      <c r="N17" s="133">
        <v>2.0234490740740738E-3</v>
      </c>
      <c r="O17" s="133">
        <v>2.0650694444444445E-3</v>
      </c>
      <c r="P17" s="133">
        <v>2.0700347222222222E-3</v>
      </c>
      <c r="Q17" s="133">
        <v>2.056400462962963E-3</v>
      </c>
      <c r="R17" s="133">
        <v>2.0207175925925926E-3</v>
      </c>
      <c r="S17" s="133">
        <v>2.1301273148148147E-3</v>
      </c>
      <c r="T17" s="133">
        <v>2.1350810185185184E-3</v>
      </c>
      <c r="U17" s="133">
        <v>2.1254166666666665E-3</v>
      </c>
      <c r="V17" s="133">
        <v>2.1001967592592596E-3</v>
      </c>
      <c r="W17" s="133">
        <v>2.1211226851851851E-3</v>
      </c>
      <c r="X17" s="133">
        <v>2.1303124999999998E-3</v>
      </c>
      <c r="Y17" s="133">
        <v>2.1182986111111112E-3</v>
      </c>
      <c r="Z17" s="133">
        <v>2.140578703703704E-3</v>
      </c>
      <c r="AA17" s="133">
        <v>2.1239004629629629E-3</v>
      </c>
      <c r="AB17" s="133">
        <v>2.0995486111111115E-3</v>
      </c>
      <c r="AC17" s="133">
        <v>2.0933912037037036E-3</v>
      </c>
      <c r="AD17" s="133">
        <v>2.082696759259259E-3</v>
      </c>
      <c r="AE17" s="133">
        <v>2.0851273148148148E-3</v>
      </c>
      <c r="AF17" s="133">
        <v>2.0872685185185182E-3</v>
      </c>
      <c r="AG17" s="133">
        <v>2.0811458333333337E-3</v>
      </c>
      <c r="AH17" s="133">
        <v>2.0804398148148149E-3</v>
      </c>
      <c r="AI17" s="133">
        <v>2.0933680555555553E-3</v>
      </c>
      <c r="AJ17" s="133">
        <v>2.0500347222222222E-3</v>
      </c>
      <c r="AK17" s="133">
        <v>2.0865277777777779E-3</v>
      </c>
      <c r="AL17" s="133">
        <v>2.0715046296296293E-3</v>
      </c>
      <c r="AM17" s="133">
        <v>2.0391319444444445E-3</v>
      </c>
      <c r="AN17" s="133">
        <v>2.1088425925925923E-3</v>
      </c>
      <c r="AO17" s="133">
        <v>2.1085185185185187E-3</v>
      </c>
      <c r="AP17" s="133">
        <v>2.0893402777777776E-3</v>
      </c>
      <c r="AQ17" s="133">
        <v>2.0866666666666668E-3</v>
      </c>
      <c r="AR17" s="133">
        <v>2.0861111111111111E-3</v>
      </c>
      <c r="AS17" s="133">
        <v>2.0875810185185186E-3</v>
      </c>
      <c r="AT17" s="133">
        <v>2.0645138888888887E-3</v>
      </c>
      <c r="AU17" s="133">
        <v>2.0909490740740741E-3</v>
      </c>
      <c r="AV17" s="133">
        <v>2.0754398148148151E-3</v>
      </c>
      <c r="AW17" s="133">
        <v>2.0815162037037039E-3</v>
      </c>
      <c r="AX17" s="133">
        <v>2.0876620370370367E-3</v>
      </c>
      <c r="AY17" s="133">
        <v>2.1287384259259258E-3</v>
      </c>
      <c r="AZ17" s="133">
        <v>2.0657291666666667E-3</v>
      </c>
      <c r="BA17" s="133">
        <v>2.0764930555555554E-3</v>
      </c>
      <c r="BB17" s="133">
        <v>2.0908796296296296E-3</v>
      </c>
      <c r="BC17" s="133">
        <v>2.081087962962963E-3</v>
      </c>
      <c r="BD17" s="133">
        <v>2.056400462962963E-3</v>
      </c>
      <c r="BE17" s="133">
        <v>2.0525925925925924E-3</v>
      </c>
      <c r="BF17" s="133">
        <v>2.0190393518518522E-3</v>
      </c>
      <c r="BG17" s="133">
        <v>2.0121064814814815E-3</v>
      </c>
      <c r="BH17" s="133">
        <v>2.0764004629629626E-3</v>
      </c>
      <c r="BI17" s="133">
        <v>2.0760185185185187E-3</v>
      </c>
      <c r="BJ17" s="133">
        <v>2.1111111111111109E-3</v>
      </c>
      <c r="BK17" s="133">
        <v>2.087037037037037E-3</v>
      </c>
      <c r="BL17" s="133">
        <v>2.0554976851851849E-3</v>
      </c>
      <c r="BM17" s="133">
        <v>2.0246180555555555E-3</v>
      </c>
      <c r="BN17" s="133">
        <v>2.0822685185185185E-3</v>
      </c>
      <c r="BO17" s="133">
        <v>2.1101041666666668E-3</v>
      </c>
      <c r="BP17" s="133">
        <v>2.1057291666666668E-3</v>
      </c>
      <c r="BQ17" s="133">
        <v>2.0840509259259263E-3</v>
      </c>
      <c r="BR17" s="133">
        <v>2.1026967592592594E-3</v>
      </c>
      <c r="BS17" s="133">
        <v>2.0678009259259261E-3</v>
      </c>
      <c r="BT17" s="135">
        <v>1.9667013888888889E-3</v>
      </c>
    </row>
    <row r="18" spans="2:72" x14ac:dyDescent="0.2">
      <c r="B18" s="130">
        <v>13</v>
      </c>
      <c r="C18" s="131">
        <v>14</v>
      </c>
      <c r="D18" s="131" t="s">
        <v>7</v>
      </c>
      <c r="E18" s="132">
        <v>1975</v>
      </c>
      <c r="F18" s="132" t="s">
        <v>1</v>
      </c>
      <c r="G18" s="132">
        <v>8</v>
      </c>
      <c r="H18" s="131" t="s">
        <v>8</v>
      </c>
      <c r="I18" s="136">
        <v>0.13160645833333331</v>
      </c>
      <c r="J18" s="138">
        <v>2.5765162037037037E-3</v>
      </c>
      <c r="K18" s="133">
        <v>2.0012962962962966E-3</v>
      </c>
      <c r="L18" s="133">
        <v>2.0634375000000002E-3</v>
      </c>
      <c r="M18" s="133">
        <v>2.0500578703703705E-3</v>
      </c>
      <c r="N18" s="133">
        <v>2.0093749999999999E-3</v>
      </c>
      <c r="O18" s="133">
        <v>2.0619560185185185E-3</v>
      </c>
      <c r="P18" s="133">
        <v>2.0366550925925925E-3</v>
      </c>
      <c r="Q18" s="133">
        <v>2.0778472222222222E-3</v>
      </c>
      <c r="R18" s="133">
        <v>2.0082060185185185E-3</v>
      </c>
      <c r="S18" s="133">
        <v>2.0809722222222223E-3</v>
      </c>
      <c r="T18" s="133">
        <v>2.0439814814814813E-3</v>
      </c>
      <c r="U18" s="133">
        <v>2.0483912037037037E-3</v>
      </c>
      <c r="V18" s="133">
        <v>2.0469560185185187E-3</v>
      </c>
      <c r="W18" s="133">
        <v>2.0270833333333334E-3</v>
      </c>
      <c r="X18" s="133">
        <v>2.0423495370370374E-3</v>
      </c>
      <c r="Y18" s="133">
        <v>2.0674884259259262E-3</v>
      </c>
      <c r="Z18" s="133">
        <v>2.0471990740740741E-3</v>
      </c>
      <c r="AA18" s="133">
        <v>2.0111342592592594E-3</v>
      </c>
      <c r="AB18" s="133">
        <v>2.0175115740740739E-3</v>
      </c>
      <c r="AC18" s="133">
        <v>2.0291087962962962E-3</v>
      </c>
      <c r="AD18" s="133">
        <v>2.0112847222222225E-3</v>
      </c>
      <c r="AE18" s="133">
        <v>2.0523726851851853E-3</v>
      </c>
      <c r="AF18" s="133">
        <v>2.0628703703703707E-3</v>
      </c>
      <c r="AG18" s="133">
        <v>2.0393518518518517E-3</v>
      </c>
      <c r="AH18" s="133">
        <v>2.064710648148148E-3</v>
      </c>
      <c r="AI18" s="133">
        <v>2.0782870370370369E-3</v>
      </c>
      <c r="AJ18" s="133">
        <v>2.022071759259259E-3</v>
      </c>
      <c r="AK18" s="133">
        <v>1.9883564814814816E-3</v>
      </c>
      <c r="AL18" s="133">
        <v>2.0305671296296296E-3</v>
      </c>
      <c r="AM18" s="133">
        <v>2.0314699074074076E-3</v>
      </c>
      <c r="AN18" s="133">
        <v>2.0264583333333332E-3</v>
      </c>
      <c r="AO18" s="133">
        <v>2.0646296296296294E-3</v>
      </c>
      <c r="AP18" s="133">
        <v>2.0549884259259258E-3</v>
      </c>
      <c r="AQ18" s="133">
        <v>2.0546527777777776E-3</v>
      </c>
      <c r="AR18" s="133">
        <v>2.0500000000000002E-3</v>
      </c>
      <c r="AS18" s="133">
        <v>2.0473032407407406E-3</v>
      </c>
      <c r="AT18" s="133">
        <v>2.0218402777777778E-3</v>
      </c>
      <c r="AU18" s="133">
        <v>2.0883796296296297E-3</v>
      </c>
      <c r="AV18" s="133">
        <v>2.0978009259259261E-3</v>
      </c>
      <c r="AW18" s="133">
        <v>2.0923726851851854E-3</v>
      </c>
      <c r="AX18" s="133">
        <v>2.0770949074074073E-3</v>
      </c>
      <c r="AY18" s="133">
        <v>2.0904513888888891E-3</v>
      </c>
      <c r="AZ18" s="133">
        <v>2.0975E-3</v>
      </c>
      <c r="BA18" s="133">
        <v>2.1056481481481482E-3</v>
      </c>
      <c r="BB18" s="133">
        <v>2.1403703703703702E-3</v>
      </c>
      <c r="BC18" s="133">
        <v>2.1004976851851848E-3</v>
      </c>
      <c r="BD18" s="133">
        <v>2.1562384259259256E-3</v>
      </c>
      <c r="BE18" s="133">
        <v>2.167025462962963E-3</v>
      </c>
      <c r="BF18" s="133">
        <v>2.1916203703703703E-3</v>
      </c>
      <c r="BG18" s="133">
        <v>2.1931944444444442E-3</v>
      </c>
      <c r="BH18" s="133">
        <v>2.1653935185185183E-3</v>
      </c>
      <c r="BI18" s="133">
        <v>2.2031365740740739E-3</v>
      </c>
      <c r="BJ18" s="133">
        <v>2.1744675925925929E-3</v>
      </c>
      <c r="BK18" s="133">
        <v>2.1417476851851853E-3</v>
      </c>
      <c r="BL18" s="133">
        <v>2.0858217592592591E-3</v>
      </c>
      <c r="BM18" s="133">
        <v>2.1212500000000003E-3</v>
      </c>
      <c r="BN18" s="133">
        <v>2.1323842592592592E-3</v>
      </c>
      <c r="BO18" s="133">
        <v>2.1446180555555554E-3</v>
      </c>
      <c r="BP18" s="133">
        <v>2.2217824074074076E-3</v>
      </c>
      <c r="BQ18" s="133">
        <v>2.1578935185185186E-3</v>
      </c>
      <c r="BR18" s="133">
        <v>2.1545254629629631E-3</v>
      </c>
      <c r="BS18" s="133">
        <v>2.151435185185185E-3</v>
      </c>
      <c r="BT18" s="135">
        <v>2.1050694444444446E-3</v>
      </c>
    </row>
    <row r="19" spans="2:72" x14ac:dyDescent="0.2">
      <c r="B19" s="130">
        <v>14</v>
      </c>
      <c r="C19" s="131">
        <v>23</v>
      </c>
      <c r="D19" s="131" t="s">
        <v>25</v>
      </c>
      <c r="E19" s="132">
        <v>1980</v>
      </c>
      <c r="F19" s="132" t="s">
        <v>2</v>
      </c>
      <c r="G19" s="132">
        <v>5</v>
      </c>
      <c r="H19" s="131" t="s">
        <v>271</v>
      </c>
      <c r="I19" s="136">
        <v>0.13525331018518519</v>
      </c>
      <c r="J19" s="138">
        <v>2.3961458333333335E-3</v>
      </c>
      <c r="K19" s="133">
        <v>1.8348032407407408E-3</v>
      </c>
      <c r="L19" s="133">
        <v>1.9037962962962964E-3</v>
      </c>
      <c r="M19" s="133">
        <v>1.9037152777777778E-3</v>
      </c>
      <c r="N19" s="133">
        <v>1.8431365740740743E-3</v>
      </c>
      <c r="O19" s="133">
        <v>1.8596296296296295E-3</v>
      </c>
      <c r="P19" s="133">
        <v>1.8487384259259258E-3</v>
      </c>
      <c r="Q19" s="133">
        <v>1.8288078703703704E-3</v>
      </c>
      <c r="R19" s="133">
        <v>1.8044675925925928E-3</v>
      </c>
      <c r="S19" s="133">
        <v>1.815E-3</v>
      </c>
      <c r="T19" s="133">
        <v>1.9003819444444443E-3</v>
      </c>
      <c r="U19" s="133">
        <v>1.8970370370370371E-3</v>
      </c>
      <c r="V19" s="133">
        <v>1.8960069444444443E-3</v>
      </c>
      <c r="W19" s="133">
        <v>1.8930208333333334E-3</v>
      </c>
      <c r="X19" s="133">
        <v>1.9063773148148147E-3</v>
      </c>
      <c r="Y19" s="133">
        <v>1.9318865740740739E-3</v>
      </c>
      <c r="Z19" s="133">
        <v>1.9218287037037036E-3</v>
      </c>
      <c r="AA19" s="133">
        <v>1.9153587962962961E-3</v>
      </c>
      <c r="AB19" s="133">
        <v>1.8409374999999999E-3</v>
      </c>
      <c r="AC19" s="133">
        <v>1.8622222222222224E-3</v>
      </c>
      <c r="AD19" s="133">
        <v>1.8704861111111112E-3</v>
      </c>
      <c r="AE19" s="133">
        <v>1.8759953703703701E-3</v>
      </c>
      <c r="AF19" s="133">
        <v>1.8885648148148145E-3</v>
      </c>
      <c r="AG19" s="133">
        <v>1.9075115740740743E-3</v>
      </c>
      <c r="AH19" s="133">
        <v>1.8775810185185187E-3</v>
      </c>
      <c r="AI19" s="133">
        <v>2.786886574074074E-3</v>
      </c>
      <c r="AJ19" s="133">
        <v>1.920925925925926E-3</v>
      </c>
      <c r="AK19" s="133">
        <v>1.9762962962962963E-3</v>
      </c>
      <c r="AL19" s="133">
        <v>2.0139699074074075E-3</v>
      </c>
      <c r="AM19" s="133">
        <v>1.9926967592592592E-3</v>
      </c>
      <c r="AN19" s="133">
        <v>1.9735416666666664E-3</v>
      </c>
      <c r="AO19" s="133">
        <v>2.0177777777777776E-3</v>
      </c>
      <c r="AP19" s="133">
        <v>2.0157523148148148E-3</v>
      </c>
      <c r="AQ19" s="133">
        <v>2.0600462962962964E-3</v>
      </c>
      <c r="AR19" s="133">
        <v>2.0482175925925924E-3</v>
      </c>
      <c r="AS19" s="133">
        <v>2.0181018518518521E-3</v>
      </c>
      <c r="AT19" s="133">
        <v>2.0407291666666668E-3</v>
      </c>
      <c r="AU19" s="133">
        <v>2.1239814814814815E-3</v>
      </c>
      <c r="AV19" s="133">
        <v>2.1353356481481479E-3</v>
      </c>
      <c r="AW19" s="133">
        <v>2.2388888888888888E-3</v>
      </c>
      <c r="AX19" s="133">
        <v>2.260625E-3</v>
      </c>
      <c r="AY19" s="133">
        <v>2.3906365740740741E-3</v>
      </c>
      <c r="AZ19" s="133">
        <v>3.6813425925925924E-3</v>
      </c>
      <c r="BA19" s="133">
        <v>2.2166782407407408E-3</v>
      </c>
      <c r="BB19" s="133">
        <v>2.1697916666666667E-3</v>
      </c>
      <c r="BC19" s="133">
        <v>2.3928009259259258E-3</v>
      </c>
      <c r="BD19" s="133">
        <v>2.2877314814814813E-3</v>
      </c>
      <c r="BE19" s="133">
        <v>2.4519097222222221E-3</v>
      </c>
      <c r="BF19" s="133">
        <v>2.5272453703703702E-3</v>
      </c>
      <c r="BG19" s="133">
        <v>2.6080208333333333E-3</v>
      </c>
      <c r="BH19" s="133">
        <v>2.4701388888888889E-3</v>
      </c>
      <c r="BI19" s="133">
        <v>2.6140162037037039E-3</v>
      </c>
      <c r="BJ19" s="133">
        <v>2.568761574074074E-3</v>
      </c>
      <c r="BK19" s="133">
        <v>2.4213657407407409E-3</v>
      </c>
      <c r="BL19" s="133">
        <v>2.4754629629629627E-3</v>
      </c>
      <c r="BM19" s="133">
        <v>2.3556250000000001E-3</v>
      </c>
      <c r="BN19" s="133">
        <v>2.4265740740740736E-3</v>
      </c>
      <c r="BO19" s="133">
        <v>2.4453356481481483E-3</v>
      </c>
      <c r="BP19" s="133">
        <v>2.3819212962962965E-3</v>
      </c>
      <c r="BQ19" s="133">
        <v>2.3848379629629632E-3</v>
      </c>
      <c r="BR19" s="133">
        <v>2.3469212962962962E-3</v>
      </c>
      <c r="BS19" s="133">
        <v>2.4734143518518521E-3</v>
      </c>
      <c r="BT19" s="135">
        <v>2.1155671296296296E-3</v>
      </c>
    </row>
    <row r="20" spans="2:72" x14ac:dyDescent="0.2">
      <c r="B20" s="130">
        <v>15</v>
      </c>
      <c r="C20" s="131">
        <v>15</v>
      </c>
      <c r="D20" s="131" t="s">
        <v>272</v>
      </c>
      <c r="E20" s="132">
        <v>1971</v>
      </c>
      <c r="F20" s="132" t="s">
        <v>1</v>
      </c>
      <c r="G20" s="132">
        <v>9</v>
      </c>
      <c r="H20" s="131" t="s">
        <v>463</v>
      </c>
      <c r="I20" s="136">
        <v>0.13811684027777779</v>
      </c>
      <c r="J20" s="138">
        <v>2.5613310185185188E-3</v>
      </c>
      <c r="K20" s="133">
        <v>1.9415740740740741E-3</v>
      </c>
      <c r="L20" s="133">
        <v>1.9394675925925925E-3</v>
      </c>
      <c r="M20" s="133">
        <v>1.9801967592592592E-3</v>
      </c>
      <c r="N20" s="133">
        <v>1.9587847222222224E-3</v>
      </c>
      <c r="O20" s="133">
        <v>1.9599884259259258E-3</v>
      </c>
      <c r="P20" s="133">
        <v>1.9909375000000001E-3</v>
      </c>
      <c r="Q20" s="133">
        <v>1.9488888888888889E-3</v>
      </c>
      <c r="R20" s="133">
        <v>1.9609259259259259E-3</v>
      </c>
      <c r="S20" s="133">
        <v>2.0014814814814817E-3</v>
      </c>
      <c r="T20" s="133">
        <v>1.9731944444444445E-3</v>
      </c>
      <c r="U20" s="133">
        <v>1.9903472222222219E-3</v>
      </c>
      <c r="V20" s="133">
        <v>1.9621527777777775E-3</v>
      </c>
      <c r="W20" s="133">
        <v>1.9962731481481485E-3</v>
      </c>
      <c r="X20" s="133">
        <v>2.0358912037037038E-3</v>
      </c>
      <c r="Y20" s="133">
        <v>2.0127083333333334E-3</v>
      </c>
      <c r="Z20" s="133">
        <v>2.0086342592592591E-3</v>
      </c>
      <c r="AA20" s="133">
        <v>1.9927777777777778E-3</v>
      </c>
      <c r="AB20" s="133">
        <v>2.0013888888888889E-3</v>
      </c>
      <c r="AC20" s="133">
        <v>2.0059606481481478E-3</v>
      </c>
      <c r="AD20" s="133">
        <v>2.0184953703703706E-3</v>
      </c>
      <c r="AE20" s="133">
        <v>2.0258912037037038E-3</v>
      </c>
      <c r="AF20" s="133">
        <v>2.0549189814814818E-3</v>
      </c>
      <c r="AG20" s="133">
        <v>2.0851273148148148E-3</v>
      </c>
      <c r="AH20" s="133">
        <v>2.1137615740740743E-3</v>
      </c>
      <c r="AI20" s="133">
        <v>2.1251157407407404E-3</v>
      </c>
      <c r="AJ20" s="133">
        <v>2.1518402777777781E-3</v>
      </c>
      <c r="AK20" s="133">
        <v>2.200636574074074E-3</v>
      </c>
      <c r="AL20" s="133">
        <v>2.186585648148148E-3</v>
      </c>
      <c r="AM20" s="133">
        <v>2.2370254629629628E-3</v>
      </c>
      <c r="AN20" s="133">
        <v>2.2247569444444446E-3</v>
      </c>
      <c r="AO20" s="133">
        <v>2.2141898148148147E-3</v>
      </c>
      <c r="AP20" s="133">
        <v>2.2750694444444446E-3</v>
      </c>
      <c r="AQ20" s="133">
        <v>2.2644675925925927E-3</v>
      </c>
      <c r="AR20" s="133">
        <v>2.2773726851851852E-3</v>
      </c>
      <c r="AS20" s="133">
        <v>2.2760416666666667E-3</v>
      </c>
      <c r="AT20" s="133">
        <v>2.2814004629629629E-3</v>
      </c>
      <c r="AU20" s="133">
        <v>2.2924999999999998E-3</v>
      </c>
      <c r="AV20" s="133">
        <v>2.2869675925925926E-3</v>
      </c>
      <c r="AW20" s="133">
        <v>2.3492592592592593E-3</v>
      </c>
      <c r="AX20" s="133">
        <v>2.3319907407407408E-3</v>
      </c>
      <c r="AY20" s="133">
        <v>2.3029861111111111E-3</v>
      </c>
      <c r="AZ20" s="133">
        <v>2.2629166666666665E-3</v>
      </c>
      <c r="BA20" s="133">
        <v>2.1846643518518517E-3</v>
      </c>
      <c r="BB20" s="133">
        <v>2.1766782407407407E-3</v>
      </c>
      <c r="BC20" s="133">
        <v>2.1625578703703702E-3</v>
      </c>
      <c r="BD20" s="133">
        <v>2.194189814814815E-3</v>
      </c>
      <c r="BE20" s="133">
        <v>2.2623263888888888E-3</v>
      </c>
      <c r="BF20" s="133">
        <v>2.3003472222222223E-3</v>
      </c>
      <c r="BG20" s="133">
        <v>2.4090046296296294E-3</v>
      </c>
      <c r="BH20" s="133">
        <v>2.4470138888888888E-3</v>
      </c>
      <c r="BI20" s="133">
        <v>2.431412037037037E-3</v>
      </c>
      <c r="BJ20" s="133">
        <v>2.3862037037037038E-3</v>
      </c>
      <c r="BK20" s="133">
        <v>2.4164236111111109E-3</v>
      </c>
      <c r="BL20" s="133">
        <v>2.3915972222222225E-3</v>
      </c>
      <c r="BM20" s="133">
        <v>2.3878124999999997E-3</v>
      </c>
      <c r="BN20" s="133">
        <v>2.3942708333333333E-3</v>
      </c>
      <c r="BO20" s="133">
        <v>2.390416666666667E-3</v>
      </c>
      <c r="BP20" s="133">
        <v>2.4119675925925927E-3</v>
      </c>
      <c r="BQ20" s="133">
        <v>2.4713541666666664E-3</v>
      </c>
      <c r="BR20" s="133">
        <v>2.508773148148148E-3</v>
      </c>
      <c r="BS20" s="133">
        <v>2.4358912037037036E-3</v>
      </c>
      <c r="BT20" s="135">
        <v>2.2917129629629633E-3</v>
      </c>
    </row>
    <row r="21" spans="2:72" x14ac:dyDescent="0.2">
      <c r="B21" s="130">
        <v>16</v>
      </c>
      <c r="C21" s="131">
        <v>24</v>
      </c>
      <c r="D21" s="131" t="s">
        <v>14</v>
      </c>
      <c r="E21" s="132">
        <v>1975</v>
      </c>
      <c r="F21" s="132" t="s">
        <v>1</v>
      </c>
      <c r="G21" s="132">
        <v>10</v>
      </c>
      <c r="H21" s="131" t="s">
        <v>273</v>
      </c>
      <c r="I21" s="136">
        <v>0.14079724537037039</v>
      </c>
      <c r="J21" s="138">
        <v>2.432164351851852E-3</v>
      </c>
      <c r="K21" s="133">
        <v>1.8624305555555555E-3</v>
      </c>
      <c r="L21" s="133">
        <v>1.8693750000000002E-3</v>
      </c>
      <c r="M21" s="133">
        <v>1.8982407407407409E-3</v>
      </c>
      <c r="N21" s="133">
        <v>1.8417824074074074E-3</v>
      </c>
      <c r="O21" s="133">
        <v>1.8733217592592593E-3</v>
      </c>
      <c r="P21" s="133">
        <v>1.8787268518518517E-3</v>
      </c>
      <c r="Q21" s="133">
        <v>1.8677199074074073E-3</v>
      </c>
      <c r="R21" s="133">
        <v>1.8731134259259259E-3</v>
      </c>
      <c r="S21" s="133">
        <v>1.877349537037037E-3</v>
      </c>
      <c r="T21" s="133">
        <v>1.8835879629629628E-3</v>
      </c>
      <c r="U21" s="133">
        <v>1.9010300925925928E-3</v>
      </c>
      <c r="V21" s="133">
        <v>1.8855439814814817E-3</v>
      </c>
      <c r="W21" s="133">
        <v>1.9167939814814813E-3</v>
      </c>
      <c r="X21" s="133">
        <v>1.9119212962962961E-3</v>
      </c>
      <c r="Y21" s="133">
        <v>1.9264004629629631E-3</v>
      </c>
      <c r="Z21" s="133">
        <v>1.9562268518518518E-3</v>
      </c>
      <c r="AA21" s="133">
        <v>1.9719328703703704E-3</v>
      </c>
      <c r="AB21" s="133">
        <v>2.0026620370370372E-3</v>
      </c>
      <c r="AC21" s="133">
        <v>1.9674421296296297E-3</v>
      </c>
      <c r="AD21" s="133">
        <v>2.0168287037037038E-3</v>
      </c>
      <c r="AE21" s="133">
        <v>2.0306134259259257E-3</v>
      </c>
      <c r="AF21" s="133">
        <v>2.0281134259259258E-3</v>
      </c>
      <c r="AG21" s="133">
        <v>2.0569328703703704E-3</v>
      </c>
      <c r="AH21" s="133">
        <v>2.0783217592592594E-3</v>
      </c>
      <c r="AI21" s="133">
        <v>2.0863425925925923E-3</v>
      </c>
      <c r="AJ21" s="133">
        <v>2.1085879629629631E-3</v>
      </c>
      <c r="AK21" s="133">
        <v>2.117175925925926E-3</v>
      </c>
      <c r="AL21" s="133">
        <v>2.1024768518518515E-3</v>
      </c>
      <c r="AM21" s="133">
        <v>2.1177430555555554E-3</v>
      </c>
      <c r="AN21" s="133">
        <v>2.1616087962962965E-3</v>
      </c>
      <c r="AO21" s="133">
        <v>2.1908912037037036E-3</v>
      </c>
      <c r="AP21" s="133">
        <v>2.2532523148148147E-3</v>
      </c>
      <c r="AQ21" s="133">
        <v>2.2285648148148147E-3</v>
      </c>
      <c r="AR21" s="133">
        <v>2.2387847222222223E-3</v>
      </c>
      <c r="AS21" s="133">
        <v>2.2015046296296296E-3</v>
      </c>
      <c r="AT21" s="133">
        <v>2.3106712962962963E-3</v>
      </c>
      <c r="AU21" s="133">
        <v>2.3667708333333331E-3</v>
      </c>
      <c r="AV21" s="133">
        <v>2.368159722222222E-3</v>
      </c>
      <c r="AW21" s="133">
        <v>2.393923611111111E-3</v>
      </c>
      <c r="AX21" s="133">
        <v>2.4389583333333333E-3</v>
      </c>
      <c r="AY21" s="133">
        <v>2.4142245370370372E-3</v>
      </c>
      <c r="AZ21" s="133">
        <v>2.4222337962962965E-3</v>
      </c>
      <c r="BA21" s="133">
        <v>2.4139583333333331E-3</v>
      </c>
      <c r="BB21" s="133">
        <v>2.4279166666666668E-3</v>
      </c>
      <c r="BC21" s="133">
        <v>2.5119328703703705E-3</v>
      </c>
      <c r="BD21" s="133">
        <v>2.5641087962962965E-3</v>
      </c>
      <c r="BE21" s="133">
        <v>2.635162037037037E-3</v>
      </c>
      <c r="BF21" s="133">
        <v>2.5869444444444442E-3</v>
      </c>
      <c r="BG21" s="133">
        <v>2.6511458333333335E-3</v>
      </c>
      <c r="BH21" s="133">
        <v>2.629861111111111E-3</v>
      </c>
      <c r="BI21" s="133">
        <v>2.739050925925926E-3</v>
      </c>
      <c r="BJ21" s="133">
        <v>2.6873148148148147E-3</v>
      </c>
      <c r="BK21" s="133">
        <v>2.6225000000000003E-3</v>
      </c>
      <c r="BL21" s="133">
        <v>2.6678125E-3</v>
      </c>
      <c r="BM21" s="133">
        <v>2.6155555555555554E-3</v>
      </c>
      <c r="BN21" s="133">
        <v>2.5512037037037035E-3</v>
      </c>
      <c r="BO21" s="133">
        <v>2.5483680555555555E-3</v>
      </c>
      <c r="BP21" s="133">
        <v>2.5573842592592592E-3</v>
      </c>
      <c r="BQ21" s="133">
        <v>2.5520833333333333E-3</v>
      </c>
      <c r="BR21" s="133">
        <v>2.5945717592592596E-3</v>
      </c>
      <c r="BS21" s="133">
        <v>2.5621643518518515E-3</v>
      </c>
      <c r="BT21" s="135">
        <v>2.3477546296296298E-3</v>
      </c>
    </row>
    <row r="22" spans="2:72" x14ac:dyDescent="0.2">
      <c r="B22" s="130">
        <v>17</v>
      </c>
      <c r="C22" s="131">
        <v>25</v>
      </c>
      <c r="D22" s="131" t="s">
        <v>274</v>
      </c>
      <c r="E22" s="132">
        <v>1958</v>
      </c>
      <c r="F22" s="132" t="s">
        <v>16</v>
      </c>
      <c r="G22" s="132">
        <v>2</v>
      </c>
      <c r="H22" s="131" t="s">
        <v>349</v>
      </c>
      <c r="I22" s="136">
        <v>0.14114587962962963</v>
      </c>
      <c r="J22" s="138">
        <v>2.4598842592592593E-3</v>
      </c>
      <c r="K22" s="133">
        <v>1.8859259259259261E-3</v>
      </c>
      <c r="L22" s="133">
        <v>1.9488541666666667E-3</v>
      </c>
      <c r="M22" s="133">
        <v>1.9686226851851852E-3</v>
      </c>
      <c r="N22" s="133">
        <v>2.0298032407407404E-3</v>
      </c>
      <c r="O22" s="133">
        <v>2.0224884259259263E-3</v>
      </c>
      <c r="P22" s="133">
        <v>2.0456944444444446E-3</v>
      </c>
      <c r="Q22" s="133">
        <v>2.0359375E-3</v>
      </c>
      <c r="R22" s="133">
        <v>2.0489699074074073E-3</v>
      </c>
      <c r="S22" s="133">
        <v>2.0581712962962962E-3</v>
      </c>
      <c r="T22" s="133">
        <v>2.0610763888888888E-3</v>
      </c>
      <c r="U22" s="133">
        <v>2.0834027777777782E-3</v>
      </c>
      <c r="V22" s="133">
        <v>2.1027083333333332E-3</v>
      </c>
      <c r="W22" s="133">
        <v>2.1056944444444443E-3</v>
      </c>
      <c r="X22" s="133">
        <v>2.0755671296296299E-3</v>
      </c>
      <c r="Y22" s="133">
        <v>2.088761574074074E-3</v>
      </c>
      <c r="Z22" s="133">
        <v>2.0702777777777777E-3</v>
      </c>
      <c r="AA22" s="133">
        <v>2.1390277777777779E-3</v>
      </c>
      <c r="AB22" s="133">
        <v>2.1447337962962965E-3</v>
      </c>
      <c r="AC22" s="133">
        <v>2.1765162037037039E-3</v>
      </c>
      <c r="AD22" s="133">
        <v>2.1633912037037034E-3</v>
      </c>
      <c r="AE22" s="133">
        <v>2.1466087962962962E-3</v>
      </c>
      <c r="AF22" s="133">
        <v>2.1296527777777776E-3</v>
      </c>
      <c r="AG22" s="133">
        <v>2.2344675925925926E-3</v>
      </c>
      <c r="AH22" s="133">
        <v>2.1523726851851851E-3</v>
      </c>
      <c r="AI22" s="133">
        <v>2.2415393518518518E-3</v>
      </c>
      <c r="AJ22" s="133">
        <v>2.2093634259259258E-3</v>
      </c>
      <c r="AK22" s="133">
        <v>2.2500578703703701E-3</v>
      </c>
      <c r="AL22" s="133">
        <v>2.2282870370370369E-3</v>
      </c>
      <c r="AM22" s="133">
        <v>2.2398611111111113E-3</v>
      </c>
      <c r="AN22" s="133">
        <v>2.2484953703703703E-3</v>
      </c>
      <c r="AO22" s="133">
        <v>2.2762731481481484E-3</v>
      </c>
      <c r="AP22" s="133">
        <v>2.2729166666666666E-3</v>
      </c>
      <c r="AQ22" s="133">
        <v>2.3125347222222223E-3</v>
      </c>
      <c r="AR22" s="133">
        <v>2.3176504629629632E-3</v>
      </c>
      <c r="AS22" s="133">
        <v>2.298819444444444E-3</v>
      </c>
      <c r="AT22" s="133">
        <v>2.284699074074074E-3</v>
      </c>
      <c r="AU22" s="133">
        <v>2.2985532407407408E-3</v>
      </c>
      <c r="AV22" s="133">
        <v>2.2799999999999999E-3</v>
      </c>
      <c r="AW22" s="133">
        <v>2.3657986111111115E-3</v>
      </c>
      <c r="AX22" s="133">
        <v>2.2567245370370371E-3</v>
      </c>
      <c r="AY22" s="133">
        <v>2.2903819444444443E-3</v>
      </c>
      <c r="AZ22" s="133">
        <v>2.3215277777777778E-3</v>
      </c>
      <c r="BA22" s="133">
        <v>2.3134953703703707E-3</v>
      </c>
      <c r="BB22" s="133">
        <v>2.3098842592592594E-3</v>
      </c>
      <c r="BC22" s="133">
        <v>2.3289699074074076E-3</v>
      </c>
      <c r="BD22" s="133">
        <v>2.3439236111111113E-3</v>
      </c>
      <c r="BE22" s="133">
        <v>2.3918171296296296E-3</v>
      </c>
      <c r="BF22" s="133">
        <v>2.4002430555555556E-3</v>
      </c>
      <c r="BG22" s="133">
        <v>2.3582986111111109E-3</v>
      </c>
      <c r="BH22" s="133">
        <v>2.3832291666666667E-3</v>
      </c>
      <c r="BI22" s="133">
        <v>2.3982870370370373E-3</v>
      </c>
      <c r="BJ22" s="133">
        <v>2.419803240740741E-3</v>
      </c>
      <c r="BK22" s="133">
        <v>2.4311342592592592E-3</v>
      </c>
      <c r="BL22" s="133">
        <v>2.4521990740740741E-3</v>
      </c>
      <c r="BM22" s="133">
        <v>2.4118171296296296E-3</v>
      </c>
      <c r="BN22" s="133">
        <v>2.365902777777778E-3</v>
      </c>
      <c r="BO22" s="133">
        <v>2.4031134259259262E-3</v>
      </c>
      <c r="BP22" s="133">
        <v>2.4368634259259261E-3</v>
      </c>
      <c r="BQ22" s="133">
        <v>2.5077430555555556E-3</v>
      </c>
      <c r="BR22" s="133">
        <v>2.4306828703703704E-3</v>
      </c>
      <c r="BS22" s="133">
        <v>2.3988657407407409E-3</v>
      </c>
      <c r="BT22" s="135">
        <v>2.2875115740740742E-3</v>
      </c>
    </row>
    <row r="23" spans="2:72" x14ac:dyDescent="0.2">
      <c r="B23" s="130">
        <v>18</v>
      </c>
      <c r="C23" s="131">
        <v>5</v>
      </c>
      <c r="D23" s="131" t="s">
        <v>275</v>
      </c>
      <c r="E23" s="132">
        <v>1947</v>
      </c>
      <c r="F23" s="132" t="s">
        <v>27</v>
      </c>
      <c r="G23" s="132">
        <v>1</v>
      </c>
      <c r="H23" s="131" t="s">
        <v>276</v>
      </c>
      <c r="I23" s="136">
        <v>0.14141000000000001</v>
      </c>
      <c r="J23" s="138">
        <v>2.595891203703704E-3</v>
      </c>
      <c r="K23" s="133">
        <v>2.0236226851851852E-3</v>
      </c>
      <c r="L23" s="133">
        <v>2.0261458333333334E-3</v>
      </c>
      <c r="M23" s="133">
        <v>2.0386689814814816E-3</v>
      </c>
      <c r="N23" s="133">
        <v>2.0359143518518517E-3</v>
      </c>
      <c r="O23" s="133">
        <v>2.0477546296296298E-3</v>
      </c>
      <c r="P23" s="133">
        <v>2.0837152777777776E-3</v>
      </c>
      <c r="Q23" s="133">
        <v>2.0918287037037038E-3</v>
      </c>
      <c r="R23" s="133">
        <v>2.0901041666666668E-3</v>
      </c>
      <c r="S23" s="133">
        <v>2.1221759259259262E-3</v>
      </c>
      <c r="T23" s="133">
        <v>2.136203703703704E-3</v>
      </c>
      <c r="U23" s="133">
        <v>2.1347685185185185E-3</v>
      </c>
      <c r="V23" s="133">
        <v>2.1571759259259257E-3</v>
      </c>
      <c r="W23" s="133">
        <v>2.1151736111111115E-3</v>
      </c>
      <c r="X23" s="133">
        <v>2.1378819444444444E-3</v>
      </c>
      <c r="Y23" s="133">
        <v>2.1028703703703704E-3</v>
      </c>
      <c r="Z23" s="133">
        <v>2.1083333333333332E-3</v>
      </c>
      <c r="AA23" s="133">
        <v>2.1197800925925928E-3</v>
      </c>
      <c r="AB23" s="133">
        <v>2.1470949074074075E-3</v>
      </c>
      <c r="AC23" s="133">
        <v>2.1043287037037037E-3</v>
      </c>
      <c r="AD23" s="133">
        <v>2.1550810185185184E-3</v>
      </c>
      <c r="AE23" s="133">
        <v>2.1747106481481483E-3</v>
      </c>
      <c r="AF23" s="133">
        <v>2.1764814814814815E-3</v>
      </c>
      <c r="AG23" s="133">
        <v>2.211527777777778E-3</v>
      </c>
      <c r="AH23" s="133">
        <v>2.1993402777777779E-3</v>
      </c>
      <c r="AI23" s="133">
        <v>2.1922916666666666E-3</v>
      </c>
      <c r="AJ23" s="133">
        <v>2.1868402777777776E-3</v>
      </c>
      <c r="AK23" s="133">
        <v>2.1814814814814817E-3</v>
      </c>
      <c r="AL23" s="133">
        <v>2.2192939814814814E-3</v>
      </c>
      <c r="AM23" s="133">
        <v>2.2059606481481483E-3</v>
      </c>
      <c r="AN23" s="133">
        <v>2.2236574074074073E-3</v>
      </c>
      <c r="AO23" s="133">
        <v>2.2347916666666666E-3</v>
      </c>
      <c r="AP23" s="133">
        <v>2.2278125000000002E-3</v>
      </c>
      <c r="AQ23" s="133">
        <v>2.2251851851851855E-3</v>
      </c>
      <c r="AR23" s="133">
        <v>2.247037037037037E-3</v>
      </c>
      <c r="AS23" s="133">
        <v>2.2290393518518518E-3</v>
      </c>
      <c r="AT23" s="133">
        <v>2.2466087962962965E-3</v>
      </c>
      <c r="AU23" s="133">
        <v>2.2734374999999999E-3</v>
      </c>
      <c r="AV23" s="133">
        <v>2.2982407407407409E-3</v>
      </c>
      <c r="AW23" s="133">
        <v>2.2808796296296297E-3</v>
      </c>
      <c r="AX23" s="133">
        <v>2.3002430555555554E-3</v>
      </c>
      <c r="AY23" s="133">
        <v>2.2679282407407409E-3</v>
      </c>
      <c r="AZ23" s="133">
        <v>2.2349189814814814E-3</v>
      </c>
      <c r="BA23" s="133">
        <v>2.3100347222222224E-3</v>
      </c>
      <c r="BB23" s="133">
        <v>2.3540277777777778E-3</v>
      </c>
      <c r="BC23" s="133">
        <v>2.8927314814814818E-3</v>
      </c>
      <c r="BD23" s="133">
        <v>2.3619212962962964E-3</v>
      </c>
      <c r="BE23" s="133">
        <v>2.3190046296296296E-3</v>
      </c>
      <c r="BF23" s="133">
        <v>2.3236805555555554E-3</v>
      </c>
      <c r="BG23" s="133">
        <v>2.3607986111111113E-3</v>
      </c>
      <c r="BH23" s="133">
        <v>2.362384259259259E-3</v>
      </c>
      <c r="BI23" s="133">
        <v>2.3633333333333332E-3</v>
      </c>
      <c r="BJ23" s="133">
        <v>2.3669097222222221E-3</v>
      </c>
      <c r="BK23" s="133">
        <v>2.3615856481481482E-3</v>
      </c>
      <c r="BL23" s="133">
        <v>2.3799768518518514E-3</v>
      </c>
      <c r="BM23" s="133">
        <v>2.3674652777777778E-3</v>
      </c>
      <c r="BN23" s="133">
        <v>2.3308333333333332E-3</v>
      </c>
      <c r="BO23" s="133">
        <v>2.386041666666667E-3</v>
      </c>
      <c r="BP23" s="133">
        <v>2.4606597222222222E-3</v>
      </c>
      <c r="BQ23" s="133">
        <v>2.4296180555555555E-3</v>
      </c>
      <c r="BR23" s="133">
        <v>2.447175925925926E-3</v>
      </c>
      <c r="BS23" s="133">
        <v>2.4093287037037039E-3</v>
      </c>
      <c r="BT23" s="135">
        <v>2.2102662037037039E-3</v>
      </c>
    </row>
    <row r="24" spans="2:72" x14ac:dyDescent="0.2">
      <c r="B24" s="130">
        <v>19</v>
      </c>
      <c r="C24" s="131">
        <v>42</v>
      </c>
      <c r="D24" s="131" t="s">
        <v>277</v>
      </c>
      <c r="E24" s="132">
        <v>1963</v>
      </c>
      <c r="F24" s="132" t="s">
        <v>16</v>
      </c>
      <c r="G24" s="132">
        <v>3</v>
      </c>
      <c r="H24" s="131" t="s">
        <v>278</v>
      </c>
      <c r="I24" s="136">
        <v>0.14256694444444443</v>
      </c>
      <c r="J24" s="138">
        <v>2.7918981481481484E-3</v>
      </c>
      <c r="K24" s="133">
        <v>2.2330671296296296E-3</v>
      </c>
      <c r="L24" s="133">
        <v>2.1753703703703705E-3</v>
      </c>
      <c r="M24" s="133">
        <v>2.2336342592592594E-3</v>
      </c>
      <c r="N24" s="133">
        <v>2.2386458333333334E-3</v>
      </c>
      <c r="O24" s="133">
        <v>2.2041666666666663E-3</v>
      </c>
      <c r="P24" s="133">
        <v>2.1916203703703703E-3</v>
      </c>
      <c r="Q24" s="133">
        <v>2.1988657407407408E-3</v>
      </c>
      <c r="R24" s="133">
        <v>2.1785532407407409E-3</v>
      </c>
      <c r="S24" s="133">
        <v>2.1443287037037034E-3</v>
      </c>
      <c r="T24" s="133">
        <v>2.2139583333333334E-3</v>
      </c>
      <c r="U24" s="133">
        <v>2.2044791666666667E-3</v>
      </c>
      <c r="V24" s="133">
        <v>2.2103356481481483E-3</v>
      </c>
      <c r="W24" s="133">
        <v>2.1961458333333334E-3</v>
      </c>
      <c r="X24" s="133">
        <v>2.1771296296296296E-3</v>
      </c>
      <c r="Y24" s="133">
        <v>2.1520254629629628E-3</v>
      </c>
      <c r="Z24" s="133">
        <v>2.1810416666666666E-3</v>
      </c>
      <c r="AA24" s="133">
        <v>2.1751157407407409E-3</v>
      </c>
      <c r="AB24" s="133">
        <v>2.1601273148148148E-3</v>
      </c>
      <c r="AC24" s="133">
        <v>2.1902314814814814E-3</v>
      </c>
      <c r="AD24" s="133">
        <v>2.2698263888888885E-3</v>
      </c>
      <c r="AE24" s="133">
        <v>2.1324652777777778E-3</v>
      </c>
      <c r="AF24" s="133">
        <v>2.1774768518518519E-3</v>
      </c>
      <c r="AG24" s="133">
        <v>2.1725462962962961E-3</v>
      </c>
      <c r="AH24" s="133">
        <v>2.17125E-3</v>
      </c>
      <c r="AI24" s="133">
        <v>2.1901504629629628E-3</v>
      </c>
      <c r="AJ24" s="133">
        <v>2.1870949074074076E-3</v>
      </c>
      <c r="AK24" s="133">
        <v>2.1914236111111114E-3</v>
      </c>
      <c r="AL24" s="133">
        <v>2.2513541666666667E-3</v>
      </c>
      <c r="AM24" s="133">
        <v>2.2351967592592593E-3</v>
      </c>
      <c r="AN24" s="133">
        <v>2.2021874999999997E-3</v>
      </c>
      <c r="AO24" s="133">
        <v>2.1971180555555555E-3</v>
      </c>
      <c r="AP24" s="133">
        <v>2.3056828703703707E-3</v>
      </c>
      <c r="AQ24" s="133">
        <v>2.1894560185185185E-3</v>
      </c>
      <c r="AR24" s="133">
        <v>2.2257060185185188E-3</v>
      </c>
      <c r="AS24" s="133">
        <v>2.2141550925925927E-3</v>
      </c>
      <c r="AT24" s="133">
        <v>2.2060763888888889E-3</v>
      </c>
      <c r="AU24" s="133">
        <v>2.3505671296296295E-3</v>
      </c>
      <c r="AV24" s="133">
        <v>2.2393287037037039E-3</v>
      </c>
      <c r="AW24" s="133">
        <v>2.2483564814814814E-3</v>
      </c>
      <c r="AX24" s="133">
        <v>2.2149537037037038E-3</v>
      </c>
      <c r="AY24" s="133">
        <v>2.2582638888888891E-3</v>
      </c>
      <c r="AZ24" s="133">
        <v>2.3802430555555556E-3</v>
      </c>
      <c r="BA24" s="133">
        <v>2.3502893518518521E-3</v>
      </c>
      <c r="BB24" s="133">
        <v>2.2446412037037036E-3</v>
      </c>
      <c r="BC24" s="133">
        <v>2.2785995370370369E-3</v>
      </c>
      <c r="BD24" s="133">
        <v>2.315949074074074E-3</v>
      </c>
      <c r="BE24" s="133">
        <v>2.2972685185185188E-3</v>
      </c>
      <c r="BF24" s="133">
        <v>2.3313078703703703E-3</v>
      </c>
      <c r="BG24" s="133">
        <v>2.2902893518518519E-3</v>
      </c>
      <c r="BH24" s="133">
        <v>2.4634953703703702E-3</v>
      </c>
      <c r="BI24" s="133">
        <v>2.3720486111111112E-3</v>
      </c>
      <c r="BJ24" s="133">
        <v>2.328275462962963E-3</v>
      </c>
      <c r="BK24" s="133">
        <v>2.3663888888888888E-3</v>
      </c>
      <c r="BL24" s="133">
        <v>2.4197916666666669E-3</v>
      </c>
      <c r="BM24" s="133">
        <v>2.4139467592592593E-3</v>
      </c>
      <c r="BN24" s="133">
        <v>2.381597222222222E-3</v>
      </c>
      <c r="BO24" s="133">
        <v>2.4010879629629629E-3</v>
      </c>
      <c r="BP24" s="133">
        <v>2.4170486111111111E-3</v>
      </c>
      <c r="BQ24" s="133">
        <v>2.3614699074074072E-3</v>
      </c>
      <c r="BR24" s="133">
        <v>2.2703703703703705E-3</v>
      </c>
      <c r="BS24" s="133">
        <v>2.276423611111111E-3</v>
      </c>
      <c r="BT24" s="135">
        <v>2.3250347222222218E-3</v>
      </c>
    </row>
    <row r="25" spans="2:72" x14ac:dyDescent="0.2">
      <c r="B25" s="130">
        <v>20</v>
      </c>
      <c r="C25" s="131">
        <v>31</v>
      </c>
      <c r="D25" s="131" t="s">
        <v>279</v>
      </c>
      <c r="E25" s="132">
        <v>1976</v>
      </c>
      <c r="F25" s="132" t="s">
        <v>2</v>
      </c>
      <c r="G25" s="132">
        <v>6</v>
      </c>
      <c r="H25" s="131" t="s">
        <v>349</v>
      </c>
      <c r="I25" s="136">
        <v>0.14298949074074074</v>
      </c>
      <c r="J25" s="138">
        <v>2.9767476851851851E-3</v>
      </c>
      <c r="K25" s="133">
        <v>2.2453124999999999E-3</v>
      </c>
      <c r="L25" s="133">
        <v>2.2809953703703703E-3</v>
      </c>
      <c r="M25" s="133">
        <v>2.2516435185185187E-3</v>
      </c>
      <c r="N25" s="133">
        <v>2.2779282407407405E-3</v>
      </c>
      <c r="O25" s="133">
        <v>2.2579629629629629E-3</v>
      </c>
      <c r="P25" s="133">
        <v>2.2628819444444445E-3</v>
      </c>
      <c r="Q25" s="133">
        <v>2.2634606481481486E-3</v>
      </c>
      <c r="R25" s="133">
        <v>2.2775347222222225E-3</v>
      </c>
      <c r="S25" s="133">
        <v>2.2897916666666665E-3</v>
      </c>
      <c r="T25" s="133">
        <v>2.2449884259259259E-3</v>
      </c>
      <c r="U25" s="133">
        <v>2.2441087962962966E-3</v>
      </c>
      <c r="V25" s="133">
        <v>2.2640856481481483E-3</v>
      </c>
      <c r="W25" s="133">
        <v>2.2803703703703705E-3</v>
      </c>
      <c r="X25" s="133">
        <v>2.2346643518518518E-3</v>
      </c>
      <c r="Y25" s="133">
        <v>2.2659837962962963E-3</v>
      </c>
      <c r="Z25" s="133">
        <v>2.2634953703703701E-3</v>
      </c>
      <c r="AA25" s="133">
        <v>2.2470601851851853E-3</v>
      </c>
      <c r="AB25" s="133">
        <v>2.2306134259259258E-3</v>
      </c>
      <c r="AC25" s="133">
        <v>2.8017129629629629E-3</v>
      </c>
      <c r="AD25" s="133">
        <v>2.2192939814814814E-3</v>
      </c>
      <c r="AE25" s="133">
        <v>2.2362615740740741E-3</v>
      </c>
      <c r="AF25" s="133">
        <v>2.2385763888888889E-3</v>
      </c>
      <c r="AG25" s="133">
        <v>2.2586805555555554E-3</v>
      </c>
      <c r="AH25" s="133">
        <v>2.2494560185185183E-3</v>
      </c>
      <c r="AI25" s="133">
        <v>2.2208912037037037E-3</v>
      </c>
      <c r="AJ25" s="133">
        <v>2.2146643518518518E-3</v>
      </c>
      <c r="AK25" s="133">
        <v>2.2409953703703702E-3</v>
      </c>
      <c r="AL25" s="133">
        <v>2.2242708333333333E-3</v>
      </c>
      <c r="AM25" s="133">
        <v>2.2253125000000003E-3</v>
      </c>
      <c r="AN25" s="133">
        <v>2.2293055555555556E-3</v>
      </c>
      <c r="AO25" s="133">
        <v>2.2298148148148147E-3</v>
      </c>
      <c r="AP25" s="133">
        <v>2.2351041666666669E-3</v>
      </c>
      <c r="AQ25" s="133">
        <v>2.239050925925926E-3</v>
      </c>
      <c r="AR25" s="133">
        <v>2.2069097222222225E-3</v>
      </c>
      <c r="AS25" s="133">
        <v>2.2104166666666665E-3</v>
      </c>
      <c r="AT25" s="133">
        <v>2.2366550925925926E-3</v>
      </c>
      <c r="AU25" s="133">
        <v>2.2707291666666666E-3</v>
      </c>
      <c r="AV25" s="133">
        <v>2.2297569444444444E-3</v>
      </c>
      <c r="AW25" s="133">
        <v>2.224212962962963E-3</v>
      </c>
      <c r="AX25" s="133">
        <v>2.241701388888889E-3</v>
      </c>
      <c r="AY25" s="133">
        <v>2.2686689814814813E-3</v>
      </c>
      <c r="AZ25" s="133">
        <v>2.2543634259259257E-3</v>
      </c>
      <c r="BA25" s="133">
        <v>2.2466898148148146E-3</v>
      </c>
      <c r="BB25" s="133">
        <v>2.2302777777777776E-3</v>
      </c>
      <c r="BC25" s="133">
        <v>2.2663657407407407E-3</v>
      </c>
      <c r="BD25" s="133">
        <v>2.2872800925925925E-3</v>
      </c>
      <c r="BE25" s="133">
        <v>2.2811689814814812E-3</v>
      </c>
      <c r="BF25" s="133">
        <v>2.2344444444444447E-3</v>
      </c>
      <c r="BG25" s="133">
        <v>2.2645949074074074E-3</v>
      </c>
      <c r="BH25" s="133">
        <v>2.2856597222222223E-3</v>
      </c>
      <c r="BI25" s="133">
        <v>2.2510416666666664E-3</v>
      </c>
      <c r="BJ25" s="133">
        <v>2.2824884259259261E-3</v>
      </c>
      <c r="BK25" s="133">
        <v>2.2476041666666664E-3</v>
      </c>
      <c r="BL25" s="133">
        <v>2.2529976851851851E-3</v>
      </c>
      <c r="BM25" s="133">
        <v>2.2457407407407409E-3</v>
      </c>
      <c r="BN25" s="133">
        <v>2.230625E-3</v>
      </c>
      <c r="BO25" s="133">
        <v>2.2351041666666669E-3</v>
      </c>
      <c r="BP25" s="133">
        <v>2.2350925925925928E-3</v>
      </c>
      <c r="BQ25" s="133">
        <v>2.2455787037037036E-3</v>
      </c>
      <c r="BR25" s="133">
        <v>2.2773958333333331E-3</v>
      </c>
      <c r="BS25" s="133">
        <v>2.2769907407407405E-3</v>
      </c>
      <c r="BT25" s="135">
        <v>2.2459143518518518E-3</v>
      </c>
    </row>
    <row r="26" spans="2:72" x14ac:dyDescent="0.2">
      <c r="B26" s="130">
        <v>21</v>
      </c>
      <c r="C26" s="131">
        <v>51</v>
      </c>
      <c r="D26" s="131" t="s">
        <v>454</v>
      </c>
      <c r="E26" s="132">
        <v>1977</v>
      </c>
      <c r="F26" s="132" t="s">
        <v>2</v>
      </c>
      <c r="G26" s="132">
        <v>7</v>
      </c>
      <c r="H26" s="131" t="s">
        <v>280</v>
      </c>
      <c r="I26" s="136">
        <v>0.14299915509259259</v>
      </c>
      <c r="J26" s="138">
        <v>2.9945601851851852E-3</v>
      </c>
      <c r="K26" s="133">
        <v>2.1945138888888886E-3</v>
      </c>
      <c r="L26" s="133">
        <v>2.242060185185185E-3</v>
      </c>
      <c r="M26" s="133">
        <v>2.2369791666666666E-3</v>
      </c>
      <c r="N26" s="133">
        <v>2.2923611111111113E-3</v>
      </c>
      <c r="O26" s="133">
        <v>2.2294328703703703E-3</v>
      </c>
      <c r="P26" s="133">
        <v>2.1923148148148149E-3</v>
      </c>
      <c r="Q26" s="133">
        <v>2.3126157407407405E-3</v>
      </c>
      <c r="R26" s="133">
        <v>2.2385185185185186E-3</v>
      </c>
      <c r="S26" s="133">
        <v>2.2611921296296299E-3</v>
      </c>
      <c r="T26" s="133">
        <v>2.2912037037037037E-3</v>
      </c>
      <c r="U26" s="133">
        <v>2.2206828703703703E-3</v>
      </c>
      <c r="V26" s="133">
        <v>2.1666898148148149E-3</v>
      </c>
      <c r="W26" s="133">
        <v>2.2218981481481478E-3</v>
      </c>
      <c r="X26" s="133">
        <v>2.2604513888888887E-3</v>
      </c>
      <c r="Y26" s="133">
        <v>2.2557754629629629E-3</v>
      </c>
      <c r="Z26" s="133">
        <v>2.2220949074074074E-3</v>
      </c>
      <c r="AA26" s="133">
        <v>2.2359490740740738E-3</v>
      </c>
      <c r="AB26" s="133">
        <v>2.1121990740740741E-3</v>
      </c>
      <c r="AC26" s="133">
        <v>2.2196180555555558E-3</v>
      </c>
      <c r="AD26" s="133">
        <v>2.2604629629629628E-3</v>
      </c>
      <c r="AE26" s="133">
        <v>2.2539699074074072E-3</v>
      </c>
      <c r="AF26" s="133">
        <v>2.2728935185185183E-3</v>
      </c>
      <c r="AG26" s="133">
        <v>2.2315856481481483E-3</v>
      </c>
      <c r="AH26" s="133">
        <v>2.2278703703703705E-3</v>
      </c>
      <c r="AI26" s="133">
        <v>2.251377314814815E-3</v>
      </c>
      <c r="AJ26" s="133">
        <v>2.2131018518518519E-3</v>
      </c>
      <c r="AK26" s="133">
        <v>2.2620833333333334E-3</v>
      </c>
      <c r="AL26" s="133">
        <v>2.6326273148148146E-3</v>
      </c>
      <c r="AM26" s="133">
        <v>2.2389467592592591E-3</v>
      </c>
      <c r="AN26" s="133">
        <v>2.2082754629629631E-3</v>
      </c>
      <c r="AO26" s="133">
        <v>2.2201504629629633E-3</v>
      </c>
      <c r="AP26" s="133">
        <v>2.3049421296296294E-3</v>
      </c>
      <c r="AQ26" s="133">
        <v>2.2384375E-3</v>
      </c>
      <c r="AR26" s="133">
        <v>2.2706134259259259E-3</v>
      </c>
      <c r="AS26" s="133">
        <v>2.2589351851851854E-3</v>
      </c>
      <c r="AT26" s="133">
        <v>2.1270601851851854E-3</v>
      </c>
      <c r="AU26" s="133">
        <v>2.1955555555555556E-3</v>
      </c>
      <c r="AV26" s="133">
        <v>2.1797800925925925E-3</v>
      </c>
      <c r="AW26" s="133">
        <v>2.2512037037037036E-3</v>
      </c>
      <c r="AX26" s="133">
        <v>2.2735879629629629E-3</v>
      </c>
      <c r="AY26" s="133">
        <v>2.2328356481481483E-3</v>
      </c>
      <c r="AZ26" s="133">
        <v>2.2562962962962966E-3</v>
      </c>
      <c r="BA26" s="133">
        <v>2.2365046296296295E-3</v>
      </c>
      <c r="BB26" s="133">
        <v>2.2557986111111108E-3</v>
      </c>
      <c r="BC26" s="133">
        <v>2.2653472222222224E-3</v>
      </c>
      <c r="BD26" s="133">
        <v>2.320324074074074E-3</v>
      </c>
      <c r="BE26" s="133">
        <v>2.2975810185185187E-3</v>
      </c>
      <c r="BF26" s="133">
        <v>2.3331944444444446E-3</v>
      </c>
      <c r="BG26" s="133">
        <v>2.2943055555555555E-3</v>
      </c>
      <c r="BH26" s="133">
        <v>2.3128356481481485E-3</v>
      </c>
      <c r="BI26" s="133">
        <v>2.2703935185185184E-3</v>
      </c>
      <c r="BJ26" s="133">
        <v>2.3249189814814812E-3</v>
      </c>
      <c r="BK26" s="133">
        <v>2.330925925925926E-3</v>
      </c>
      <c r="BL26" s="133">
        <v>2.400659722222222E-3</v>
      </c>
      <c r="BM26" s="133">
        <v>2.3358101851851851E-3</v>
      </c>
      <c r="BN26" s="133">
        <v>2.3203124999999999E-3</v>
      </c>
      <c r="BO26" s="133">
        <v>2.389016203703704E-3</v>
      </c>
      <c r="BP26" s="133">
        <v>2.3073263888888887E-3</v>
      </c>
      <c r="BQ26" s="133">
        <v>2.2455902777777778E-3</v>
      </c>
      <c r="BR26" s="133">
        <v>2.2641087962962966E-3</v>
      </c>
      <c r="BS26" s="133">
        <v>2.2020949074074074E-3</v>
      </c>
      <c r="BT26" s="135">
        <v>2.0284027777777778E-3</v>
      </c>
    </row>
    <row r="27" spans="2:72" x14ac:dyDescent="0.2">
      <c r="B27" s="130">
        <v>22</v>
      </c>
      <c r="C27" s="131">
        <v>108</v>
      </c>
      <c r="D27" s="131" t="s">
        <v>281</v>
      </c>
      <c r="E27" s="132">
        <v>1959</v>
      </c>
      <c r="F27" s="132" t="s">
        <v>16</v>
      </c>
      <c r="G27" s="132">
        <v>4</v>
      </c>
      <c r="H27" s="131" t="s">
        <v>349</v>
      </c>
      <c r="I27" s="136">
        <v>0.14364201388888889</v>
      </c>
      <c r="J27" s="138">
        <v>2.7696180555555555E-3</v>
      </c>
      <c r="K27" s="133">
        <v>2.1675925925925925E-3</v>
      </c>
      <c r="L27" s="133">
        <v>2.1707060185185184E-3</v>
      </c>
      <c r="M27" s="133">
        <v>2.1865393518518518E-3</v>
      </c>
      <c r="N27" s="133">
        <v>2.2217361111111114E-3</v>
      </c>
      <c r="O27" s="133">
        <v>2.2193634259259258E-3</v>
      </c>
      <c r="P27" s="133">
        <v>2.20056712962963E-3</v>
      </c>
      <c r="Q27" s="133">
        <v>2.1923379629629628E-3</v>
      </c>
      <c r="R27" s="133">
        <v>2.2042013888888888E-3</v>
      </c>
      <c r="S27" s="133">
        <v>2.2032754629629629E-3</v>
      </c>
      <c r="T27" s="133">
        <v>2.2292245370370369E-3</v>
      </c>
      <c r="U27" s="133">
        <v>2.2121643518518519E-3</v>
      </c>
      <c r="V27" s="133">
        <v>2.2203703703703704E-3</v>
      </c>
      <c r="W27" s="133">
        <v>2.2538425925925924E-3</v>
      </c>
      <c r="X27" s="133">
        <v>2.2506134259259259E-3</v>
      </c>
      <c r="Y27" s="133">
        <v>2.2502199074074074E-3</v>
      </c>
      <c r="Z27" s="133">
        <v>2.2635648148148146E-3</v>
      </c>
      <c r="AA27" s="133">
        <v>2.2600231481481482E-3</v>
      </c>
      <c r="AB27" s="133">
        <v>2.2728125000000001E-3</v>
      </c>
      <c r="AC27" s="133">
        <v>2.2120486111111112E-3</v>
      </c>
      <c r="AD27" s="133">
        <v>2.2372800925925928E-3</v>
      </c>
      <c r="AE27" s="133">
        <v>2.2538310185185183E-3</v>
      </c>
      <c r="AF27" s="133">
        <v>2.2457175925925926E-3</v>
      </c>
      <c r="AG27" s="133">
        <v>2.2728935185185183E-3</v>
      </c>
      <c r="AH27" s="133">
        <v>2.2578124999999998E-3</v>
      </c>
      <c r="AI27" s="133">
        <v>2.2597222222222224E-3</v>
      </c>
      <c r="AJ27" s="133">
        <v>2.2490624999999998E-3</v>
      </c>
      <c r="AK27" s="133">
        <v>2.2594675925925924E-3</v>
      </c>
      <c r="AL27" s="133">
        <v>2.2557175925925926E-3</v>
      </c>
      <c r="AM27" s="133">
        <v>2.2657060185185185E-3</v>
      </c>
      <c r="AN27" s="133">
        <v>2.2434722222222222E-3</v>
      </c>
      <c r="AO27" s="133">
        <v>2.2887268518518521E-3</v>
      </c>
      <c r="AP27" s="133">
        <v>2.2418749999999999E-3</v>
      </c>
      <c r="AQ27" s="133">
        <v>2.223715277777778E-3</v>
      </c>
      <c r="AR27" s="133">
        <v>2.2415740740740742E-3</v>
      </c>
      <c r="AS27" s="133">
        <v>2.2158796296296297E-3</v>
      </c>
      <c r="AT27" s="133">
        <v>2.2070601851851852E-3</v>
      </c>
      <c r="AU27" s="133">
        <v>2.2725115740740739E-3</v>
      </c>
      <c r="AV27" s="133">
        <v>2.3028935185185188E-3</v>
      </c>
      <c r="AW27" s="133">
        <v>2.2594791666666666E-3</v>
      </c>
      <c r="AX27" s="133">
        <v>2.2743287037037038E-3</v>
      </c>
      <c r="AY27" s="133">
        <v>2.3006712962962963E-3</v>
      </c>
      <c r="AZ27" s="133">
        <v>2.2732638888888889E-3</v>
      </c>
      <c r="BA27" s="133">
        <v>2.2916435185185188E-3</v>
      </c>
      <c r="BB27" s="133">
        <v>2.2505671296296297E-3</v>
      </c>
      <c r="BC27" s="133">
        <v>2.2130208333333333E-3</v>
      </c>
      <c r="BD27" s="133">
        <v>2.2369675925925925E-3</v>
      </c>
      <c r="BE27" s="133">
        <v>2.2182407407407407E-3</v>
      </c>
      <c r="BF27" s="133">
        <v>2.296388888888889E-3</v>
      </c>
      <c r="BG27" s="133">
        <v>2.2969097222222223E-3</v>
      </c>
      <c r="BH27" s="133">
        <v>2.3092476851851854E-3</v>
      </c>
      <c r="BI27" s="133">
        <v>2.365474537037037E-3</v>
      </c>
      <c r="BJ27" s="133">
        <v>2.3281481481481482E-3</v>
      </c>
      <c r="BK27" s="133">
        <v>2.3375000000000002E-3</v>
      </c>
      <c r="BL27" s="133">
        <v>2.320173611111111E-3</v>
      </c>
      <c r="BM27" s="133">
        <v>2.3984722222222224E-3</v>
      </c>
      <c r="BN27" s="133">
        <v>2.5059722222222224E-3</v>
      </c>
      <c r="BO27" s="133">
        <v>2.4301967592592591E-3</v>
      </c>
      <c r="BP27" s="133">
        <v>2.4336458333333332E-3</v>
      </c>
      <c r="BQ27" s="133">
        <v>2.4661226851851853E-3</v>
      </c>
      <c r="BR27" s="133">
        <v>2.4584490740740738E-3</v>
      </c>
      <c r="BS27" s="133">
        <v>2.4281712962962963E-3</v>
      </c>
      <c r="BT27" s="135">
        <v>2.1932175925925925E-3</v>
      </c>
    </row>
    <row r="28" spans="2:72" x14ac:dyDescent="0.2">
      <c r="B28" s="130">
        <v>23</v>
      </c>
      <c r="C28" s="131">
        <v>40</v>
      </c>
      <c r="D28" s="131" t="s">
        <v>24</v>
      </c>
      <c r="E28" s="132">
        <v>1967</v>
      </c>
      <c r="F28" s="132" t="s">
        <v>1</v>
      </c>
      <c r="G28" s="132">
        <v>11</v>
      </c>
      <c r="H28" s="131" t="s">
        <v>36</v>
      </c>
      <c r="I28" s="136">
        <v>0.14388787037037037</v>
      </c>
      <c r="J28" s="138">
        <v>3.0544791666666667E-3</v>
      </c>
      <c r="K28" s="133">
        <v>2.2735648148148146E-3</v>
      </c>
      <c r="L28" s="133">
        <v>2.319675925925926E-3</v>
      </c>
      <c r="M28" s="133">
        <v>2.3189120370370373E-3</v>
      </c>
      <c r="N28" s="133">
        <v>2.3194097222222223E-3</v>
      </c>
      <c r="O28" s="133">
        <v>2.3121296296296297E-3</v>
      </c>
      <c r="P28" s="133">
        <v>2.3394097222222223E-3</v>
      </c>
      <c r="Q28" s="133">
        <v>2.3007754629629632E-3</v>
      </c>
      <c r="R28" s="133">
        <v>2.3639236111111109E-3</v>
      </c>
      <c r="S28" s="133">
        <v>2.3548263888888889E-3</v>
      </c>
      <c r="T28" s="133">
        <v>2.3439930555555553E-3</v>
      </c>
      <c r="U28" s="133">
        <v>2.3007638888888891E-3</v>
      </c>
      <c r="V28" s="133">
        <v>2.2967708333333334E-3</v>
      </c>
      <c r="W28" s="133">
        <v>2.3684606481481482E-3</v>
      </c>
      <c r="X28" s="133">
        <v>2.2875347222222221E-3</v>
      </c>
      <c r="Y28" s="133">
        <v>2.2554976851851855E-3</v>
      </c>
      <c r="Z28" s="133">
        <v>2.2385648148148148E-3</v>
      </c>
      <c r="AA28" s="133">
        <v>2.2372569444444445E-3</v>
      </c>
      <c r="AB28" s="133">
        <v>2.2537615740740743E-3</v>
      </c>
      <c r="AC28" s="133">
        <v>2.2407870370370372E-3</v>
      </c>
      <c r="AD28" s="133">
        <v>2.2333217592592591E-3</v>
      </c>
      <c r="AE28" s="133">
        <v>2.2193865740740741E-3</v>
      </c>
      <c r="AF28" s="133">
        <v>2.2176620370370367E-3</v>
      </c>
      <c r="AG28" s="133">
        <v>2.2271875E-3</v>
      </c>
      <c r="AH28" s="133">
        <v>2.3283796296296295E-3</v>
      </c>
      <c r="AI28" s="133">
        <v>2.2279050925925925E-3</v>
      </c>
      <c r="AJ28" s="133">
        <v>2.2325925925925924E-3</v>
      </c>
      <c r="AK28" s="133">
        <v>2.2042824074074074E-3</v>
      </c>
      <c r="AL28" s="133">
        <v>2.2314814814814814E-3</v>
      </c>
      <c r="AM28" s="133">
        <v>2.1967129629629628E-3</v>
      </c>
      <c r="AN28" s="133">
        <v>2.2119097222222223E-3</v>
      </c>
      <c r="AO28" s="133">
        <v>2.1760069444444444E-3</v>
      </c>
      <c r="AP28" s="133">
        <v>2.2114004629629628E-3</v>
      </c>
      <c r="AQ28" s="133">
        <v>2.2450347222222225E-3</v>
      </c>
      <c r="AR28" s="133">
        <v>2.2234953703703705E-3</v>
      </c>
      <c r="AS28" s="133">
        <v>2.2065277777777777E-3</v>
      </c>
      <c r="AT28" s="133">
        <v>2.1741550925925925E-3</v>
      </c>
      <c r="AU28" s="133">
        <v>2.195798611111111E-3</v>
      </c>
      <c r="AV28" s="133">
        <v>2.2339120370370369E-3</v>
      </c>
      <c r="AW28" s="133">
        <v>2.2788773148148147E-3</v>
      </c>
      <c r="AX28" s="133">
        <v>2.2415393518518518E-3</v>
      </c>
      <c r="AY28" s="133">
        <v>2.3308796296296298E-3</v>
      </c>
      <c r="AZ28" s="133">
        <v>2.2410300925925926E-3</v>
      </c>
      <c r="BA28" s="133">
        <v>2.2509837962962965E-3</v>
      </c>
      <c r="BB28" s="133">
        <v>2.2052083333333333E-3</v>
      </c>
      <c r="BC28" s="133">
        <v>2.2212499999999997E-3</v>
      </c>
      <c r="BD28" s="133">
        <v>2.3024537037037037E-3</v>
      </c>
      <c r="BE28" s="133">
        <v>2.207476851851852E-3</v>
      </c>
      <c r="BF28" s="133">
        <v>2.2317824074074076E-3</v>
      </c>
      <c r="BG28" s="133">
        <v>2.2292129629629628E-3</v>
      </c>
      <c r="BH28" s="133">
        <v>2.4344791666666668E-3</v>
      </c>
      <c r="BI28" s="133">
        <v>2.2734953703703702E-3</v>
      </c>
      <c r="BJ28" s="133">
        <v>2.2654398148148152E-3</v>
      </c>
      <c r="BK28" s="133">
        <v>2.2440740740740741E-3</v>
      </c>
      <c r="BL28" s="133">
        <v>2.1811111111111111E-3</v>
      </c>
      <c r="BM28" s="133">
        <v>2.2270486111111111E-3</v>
      </c>
      <c r="BN28" s="133">
        <v>2.3045023148148148E-3</v>
      </c>
      <c r="BO28" s="133">
        <v>2.4335648148148151E-3</v>
      </c>
      <c r="BP28" s="133">
        <v>2.3206134259259261E-3</v>
      </c>
      <c r="BQ28" s="133">
        <v>2.4098148148148147E-3</v>
      </c>
      <c r="BR28" s="133">
        <v>2.3519791666666667E-3</v>
      </c>
      <c r="BS28" s="133">
        <v>2.4014351851851853E-3</v>
      </c>
      <c r="BT28" s="135">
        <v>2.3219675925925929E-3</v>
      </c>
    </row>
    <row r="29" spans="2:72" x14ac:dyDescent="0.2">
      <c r="B29" s="130">
        <v>24</v>
      </c>
      <c r="C29" s="131">
        <v>22</v>
      </c>
      <c r="D29" s="131" t="s">
        <v>37</v>
      </c>
      <c r="E29" s="132">
        <v>1963</v>
      </c>
      <c r="F29" s="132" t="s">
        <v>16</v>
      </c>
      <c r="G29" s="132">
        <v>5</v>
      </c>
      <c r="H29" s="131" t="s">
        <v>38</v>
      </c>
      <c r="I29" s="136">
        <v>0.14411009259259258</v>
      </c>
      <c r="J29" s="138">
        <v>2.5691550925925925E-3</v>
      </c>
      <c r="K29" s="133">
        <v>1.9318287037037036E-3</v>
      </c>
      <c r="L29" s="133">
        <v>1.9493171296296296E-3</v>
      </c>
      <c r="M29" s="133">
        <v>1.9835416666666669E-3</v>
      </c>
      <c r="N29" s="133">
        <v>1.968425925925926E-3</v>
      </c>
      <c r="O29" s="133">
        <v>1.9812731481481482E-3</v>
      </c>
      <c r="P29" s="133">
        <v>1.9659606481481481E-3</v>
      </c>
      <c r="Q29" s="133">
        <v>1.9451273148148147E-3</v>
      </c>
      <c r="R29" s="133">
        <v>1.954166666666667E-3</v>
      </c>
      <c r="S29" s="133">
        <v>2.0078009259259259E-3</v>
      </c>
      <c r="T29" s="133">
        <v>1.9725694444444443E-3</v>
      </c>
      <c r="U29" s="133">
        <v>1.9878703703703703E-3</v>
      </c>
      <c r="V29" s="133">
        <v>1.9658912037037036E-3</v>
      </c>
      <c r="W29" s="133">
        <v>1.9981481481481482E-3</v>
      </c>
      <c r="X29" s="133">
        <v>2.0325115740740742E-3</v>
      </c>
      <c r="Y29" s="133">
        <v>2.0164699074074074E-3</v>
      </c>
      <c r="Z29" s="133">
        <v>2.0045717592592593E-3</v>
      </c>
      <c r="AA29" s="133">
        <v>1.9902546296296296E-3</v>
      </c>
      <c r="AB29" s="133">
        <v>2.0154629629629633E-3</v>
      </c>
      <c r="AC29" s="133">
        <v>1.9935532407407406E-3</v>
      </c>
      <c r="AD29" s="133">
        <v>2.0154976851851853E-3</v>
      </c>
      <c r="AE29" s="133">
        <v>2.0450578703703703E-3</v>
      </c>
      <c r="AF29" s="133">
        <v>2.0426620370370368E-3</v>
      </c>
      <c r="AG29" s="133">
        <v>2.0580555555555556E-3</v>
      </c>
      <c r="AH29" s="133">
        <v>2.0649884259259263E-3</v>
      </c>
      <c r="AI29" s="133">
        <v>2.0885995370370368E-3</v>
      </c>
      <c r="AJ29" s="133">
        <v>2.0806365740740737E-3</v>
      </c>
      <c r="AK29" s="133">
        <v>2.1437152777777778E-3</v>
      </c>
      <c r="AL29" s="133">
        <v>2.1462037037037036E-3</v>
      </c>
      <c r="AM29" s="133">
        <v>2.1502430555555558E-3</v>
      </c>
      <c r="AN29" s="133">
        <v>2.1367939814814813E-3</v>
      </c>
      <c r="AO29" s="133">
        <v>2.1895138888888888E-3</v>
      </c>
      <c r="AP29" s="133">
        <v>2.1685648148148146E-3</v>
      </c>
      <c r="AQ29" s="133">
        <v>2.1778703703703704E-3</v>
      </c>
      <c r="AR29" s="133">
        <v>2.599398148148148E-3</v>
      </c>
      <c r="AS29" s="133">
        <v>2.2209837962962964E-3</v>
      </c>
      <c r="AT29" s="133">
        <v>2.2321296296296295E-3</v>
      </c>
      <c r="AU29" s="133">
        <v>2.2741898148148148E-3</v>
      </c>
      <c r="AV29" s="133">
        <v>2.4660185185185189E-3</v>
      </c>
      <c r="AW29" s="133">
        <v>2.2947685185185185E-3</v>
      </c>
      <c r="AX29" s="133">
        <v>2.3365046296296298E-3</v>
      </c>
      <c r="AY29" s="133">
        <v>2.345335648148148E-3</v>
      </c>
      <c r="AZ29" s="133">
        <v>2.4634027777777775E-3</v>
      </c>
      <c r="BA29" s="133">
        <v>2.3917476851851851E-3</v>
      </c>
      <c r="BB29" s="133">
        <v>2.5370254629629627E-3</v>
      </c>
      <c r="BC29" s="133">
        <v>2.4131944444444444E-3</v>
      </c>
      <c r="BD29" s="133">
        <v>2.5655671296296299E-3</v>
      </c>
      <c r="BE29" s="133">
        <v>2.4331365740740741E-3</v>
      </c>
      <c r="BF29" s="133">
        <v>2.7179861111111107E-3</v>
      </c>
      <c r="BG29" s="133">
        <v>2.4697453703703704E-3</v>
      </c>
      <c r="BH29" s="133">
        <v>2.4856365740740741E-3</v>
      </c>
      <c r="BI29" s="133">
        <v>2.5905787037037039E-3</v>
      </c>
      <c r="BJ29" s="133">
        <v>2.5507175925925927E-3</v>
      </c>
      <c r="BK29" s="133">
        <v>2.7714583333333337E-3</v>
      </c>
      <c r="BL29" s="133">
        <v>2.5271527777777779E-3</v>
      </c>
      <c r="BM29" s="133">
        <v>2.5334027777777776E-3</v>
      </c>
      <c r="BN29" s="133">
        <v>3.1355671296296292E-3</v>
      </c>
      <c r="BO29" s="133">
        <v>3.2446990740740739E-3</v>
      </c>
      <c r="BP29" s="133">
        <v>2.7440972222222224E-3</v>
      </c>
      <c r="BQ29" s="133">
        <v>3.0811921296296299E-3</v>
      </c>
      <c r="BR29" s="133">
        <v>2.6503703703703702E-3</v>
      </c>
      <c r="BS29" s="133">
        <v>2.9033333333333329E-3</v>
      </c>
      <c r="BT29" s="135">
        <v>2.3884490740740737E-3</v>
      </c>
    </row>
    <row r="30" spans="2:72" x14ac:dyDescent="0.2">
      <c r="B30" s="130">
        <v>25</v>
      </c>
      <c r="C30" s="131">
        <v>53</v>
      </c>
      <c r="D30" s="131" t="s">
        <v>33</v>
      </c>
      <c r="E30" s="132">
        <v>1968</v>
      </c>
      <c r="F30" s="132" t="s">
        <v>1</v>
      </c>
      <c r="G30" s="132">
        <v>12</v>
      </c>
      <c r="H30" s="131" t="s">
        <v>282</v>
      </c>
      <c r="I30" s="136">
        <v>0.14581531249999999</v>
      </c>
      <c r="J30" s="138">
        <v>2.6895254629629626E-3</v>
      </c>
      <c r="K30" s="133">
        <v>2.1956481481481484E-3</v>
      </c>
      <c r="L30" s="133">
        <v>2.1917013888888889E-3</v>
      </c>
      <c r="M30" s="133">
        <v>2.1898379629629633E-3</v>
      </c>
      <c r="N30" s="133">
        <v>2.2006828703703702E-3</v>
      </c>
      <c r="O30" s="133">
        <v>2.1410995370370373E-3</v>
      </c>
      <c r="P30" s="133">
        <v>2.1657754629629631E-3</v>
      </c>
      <c r="Q30" s="133">
        <v>2.1681944444444444E-3</v>
      </c>
      <c r="R30" s="133">
        <v>2.1497453703703704E-3</v>
      </c>
      <c r="S30" s="133">
        <v>2.1187615740740737E-3</v>
      </c>
      <c r="T30" s="133">
        <v>2.0504976851851851E-3</v>
      </c>
      <c r="U30" s="133">
        <v>2.1897800925925926E-3</v>
      </c>
      <c r="V30" s="133">
        <v>2.0762037037037038E-3</v>
      </c>
      <c r="W30" s="133">
        <v>2.0991666666666667E-3</v>
      </c>
      <c r="X30" s="133">
        <v>2.1509259259259259E-3</v>
      </c>
      <c r="Y30" s="133">
        <v>2.1170833333333332E-3</v>
      </c>
      <c r="Z30" s="133">
        <v>2.1425347222222223E-3</v>
      </c>
      <c r="AA30" s="133">
        <v>2.1797685185185184E-3</v>
      </c>
      <c r="AB30" s="133">
        <v>2.1113773148148146E-3</v>
      </c>
      <c r="AC30" s="133">
        <v>2.2682175925925925E-3</v>
      </c>
      <c r="AD30" s="133">
        <v>2.1658796296296296E-3</v>
      </c>
      <c r="AE30" s="133">
        <v>2.2073263888888889E-3</v>
      </c>
      <c r="AF30" s="133">
        <v>2.2212615740740739E-3</v>
      </c>
      <c r="AG30" s="133">
        <v>2.1751620370370371E-3</v>
      </c>
      <c r="AH30" s="133">
        <v>2.2084143518518516E-3</v>
      </c>
      <c r="AI30" s="133">
        <v>2.1905555555555554E-3</v>
      </c>
      <c r="AJ30" s="133">
        <v>2.3223842592592593E-3</v>
      </c>
      <c r="AK30" s="133">
        <v>2.2240624999999999E-3</v>
      </c>
      <c r="AL30" s="133">
        <v>2.3514814814814817E-3</v>
      </c>
      <c r="AM30" s="133">
        <v>2.2632291666666669E-3</v>
      </c>
      <c r="AN30" s="133">
        <v>2.2978009259259258E-3</v>
      </c>
      <c r="AO30" s="133">
        <v>2.3581828703703703E-3</v>
      </c>
      <c r="AP30" s="133">
        <v>2.2700925925925926E-3</v>
      </c>
      <c r="AQ30" s="133">
        <v>2.2836921296296299E-3</v>
      </c>
      <c r="AR30" s="133">
        <v>2.5136226851851851E-3</v>
      </c>
      <c r="AS30" s="133">
        <v>2.2275231481481482E-3</v>
      </c>
      <c r="AT30" s="133">
        <v>2.2958912037037041E-3</v>
      </c>
      <c r="AU30" s="133">
        <v>2.3691666666666666E-3</v>
      </c>
      <c r="AV30" s="133">
        <v>2.2842129629629631E-3</v>
      </c>
      <c r="AW30" s="133">
        <v>2.3734606481481484E-3</v>
      </c>
      <c r="AX30" s="133">
        <v>2.3959837962962967E-3</v>
      </c>
      <c r="AY30" s="133">
        <v>2.348703703703704E-3</v>
      </c>
      <c r="AZ30" s="133">
        <v>2.3584722222222223E-3</v>
      </c>
      <c r="BA30" s="133">
        <v>2.3815162037037038E-3</v>
      </c>
      <c r="BB30" s="133">
        <v>2.3859490740740742E-3</v>
      </c>
      <c r="BC30" s="133">
        <v>2.5072800925925926E-3</v>
      </c>
      <c r="BD30" s="133">
        <v>2.3806018518518521E-3</v>
      </c>
      <c r="BE30" s="133">
        <v>2.4553009259259259E-3</v>
      </c>
      <c r="BF30" s="133">
        <v>2.5431018518518515E-3</v>
      </c>
      <c r="BG30" s="133">
        <v>2.4864583333333331E-3</v>
      </c>
      <c r="BH30" s="133">
        <v>2.4598379629629627E-3</v>
      </c>
      <c r="BI30" s="133">
        <v>2.5400347222222226E-3</v>
      </c>
      <c r="BJ30" s="133">
        <v>2.4941782407407408E-3</v>
      </c>
      <c r="BK30" s="133">
        <v>2.5420717592592591E-3</v>
      </c>
      <c r="BL30" s="133">
        <v>2.4978356481481483E-3</v>
      </c>
      <c r="BM30" s="133">
        <v>2.5703472222222221E-3</v>
      </c>
      <c r="BN30" s="133">
        <v>2.4610879629629631E-3</v>
      </c>
      <c r="BO30" s="133">
        <v>2.5175925925925925E-3</v>
      </c>
      <c r="BP30" s="133">
        <v>2.5210300925925925E-3</v>
      </c>
      <c r="BQ30" s="133">
        <v>2.5729629629629631E-3</v>
      </c>
      <c r="BR30" s="133">
        <v>2.4977893518518522E-3</v>
      </c>
      <c r="BS30" s="133">
        <v>2.4577430555555555E-3</v>
      </c>
      <c r="BT30" s="135">
        <v>2.2395023148148148E-3</v>
      </c>
    </row>
    <row r="31" spans="2:72" x14ac:dyDescent="0.2">
      <c r="B31" s="130">
        <v>26</v>
      </c>
      <c r="C31" s="131">
        <v>118</v>
      </c>
      <c r="D31" s="131" t="s">
        <v>41</v>
      </c>
      <c r="E31" s="132">
        <v>1967</v>
      </c>
      <c r="F31" s="132" t="s">
        <v>1</v>
      </c>
      <c r="G31" s="132">
        <v>13</v>
      </c>
      <c r="H31" s="131" t="s">
        <v>21</v>
      </c>
      <c r="I31" s="136">
        <v>0.14640952546296296</v>
      </c>
      <c r="J31" s="138">
        <v>2.7798148148148144E-3</v>
      </c>
      <c r="K31" s="133">
        <v>2.1217592592592594E-3</v>
      </c>
      <c r="L31" s="133">
        <v>2.1281597222222223E-3</v>
      </c>
      <c r="M31" s="133">
        <v>2.1558912037037037E-3</v>
      </c>
      <c r="N31" s="133">
        <v>2.1624537037037038E-3</v>
      </c>
      <c r="O31" s="133">
        <v>2.1620833333333331E-3</v>
      </c>
      <c r="P31" s="133">
        <v>2.1605439814814816E-3</v>
      </c>
      <c r="Q31" s="133">
        <v>2.1621296296296297E-3</v>
      </c>
      <c r="R31" s="133">
        <v>2.1873148148148147E-3</v>
      </c>
      <c r="S31" s="133">
        <v>2.166412037037037E-3</v>
      </c>
      <c r="T31" s="133">
        <v>2.1801273148148149E-3</v>
      </c>
      <c r="U31" s="133">
        <v>2.1864467592592595E-3</v>
      </c>
      <c r="V31" s="133">
        <v>2.1479282407407406E-3</v>
      </c>
      <c r="W31" s="133">
        <v>2.154085648148148E-3</v>
      </c>
      <c r="X31" s="133">
        <v>2.1983796296296296E-3</v>
      </c>
      <c r="Y31" s="133">
        <v>2.1934490740740742E-3</v>
      </c>
      <c r="Z31" s="133">
        <v>2.1760300925925927E-3</v>
      </c>
      <c r="AA31" s="133">
        <v>2.2065393518518519E-3</v>
      </c>
      <c r="AB31" s="133">
        <v>2.1996180555555558E-3</v>
      </c>
      <c r="AC31" s="133">
        <v>2.1726157407407406E-3</v>
      </c>
      <c r="AD31" s="133">
        <v>2.2359027777777781E-3</v>
      </c>
      <c r="AE31" s="133">
        <v>2.2146412037037039E-3</v>
      </c>
      <c r="AF31" s="133">
        <v>2.2314004629629632E-3</v>
      </c>
      <c r="AG31" s="133">
        <v>2.2226504629629632E-3</v>
      </c>
      <c r="AH31" s="133">
        <v>2.2008217592592591E-3</v>
      </c>
      <c r="AI31" s="133">
        <v>2.1794328703703706E-3</v>
      </c>
      <c r="AJ31" s="133">
        <v>2.2401388888888892E-3</v>
      </c>
      <c r="AK31" s="133">
        <v>2.2207291666666664E-3</v>
      </c>
      <c r="AL31" s="133">
        <v>2.2480671296296298E-3</v>
      </c>
      <c r="AM31" s="133">
        <v>2.2322337962962964E-3</v>
      </c>
      <c r="AN31" s="133">
        <v>2.2698148148148144E-3</v>
      </c>
      <c r="AO31" s="133">
        <v>2.2245138888888892E-3</v>
      </c>
      <c r="AP31" s="133">
        <v>2.2543287037037037E-3</v>
      </c>
      <c r="AQ31" s="133">
        <v>2.234247685185185E-3</v>
      </c>
      <c r="AR31" s="133">
        <v>2.2387731481481482E-3</v>
      </c>
      <c r="AS31" s="133">
        <v>2.2740162037037039E-3</v>
      </c>
      <c r="AT31" s="133">
        <v>2.2921643518518521E-3</v>
      </c>
      <c r="AU31" s="133">
        <v>2.2668287037037036E-3</v>
      </c>
      <c r="AV31" s="133">
        <v>2.2349884259259259E-3</v>
      </c>
      <c r="AW31" s="133">
        <v>2.245138888888889E-3</v>
      </c>
      <c r="AX31" s="133">
        <v>2.2391782407407408E-3</v>
      </c>
      <c r="AY31" s="133">
        <v>2.2971180555555557E-3</v>
      </c>
      <c r="AZ31" s="133">
        <v>2.2904050925925926E-3</v>
      </c>
      <c r="BA31" s="133">
        <v>2.306273148148148E-3</v>
      </c>
      <c r="BB31" s="133">
        <v>2.3050000000000002E-3</v>
      </c>
      <c r="BC31" s="133">
        <v>2.3564467592592591E-3</v>
      </c>
      <c r="BD31" s="133">
        <v>2.3415277777777779E-3</v>
      </c>
      <c r="BE31" s="133">
        <v>2.3987962962962964E-3</v>
      </c>
      <c r="BF31" s="133">
        <v>2.3995254629629631E-3</v>
      </c>
      <c r="BG31" s="133">
        <v>2.4581828703703706E-3</v>
      </c>
      <c r="BH31" s="133">
        <v>2.4693055555555557E-3</v>
      </c>
      <c r="BI31" s="133">
        <v>2.5375925925925926E-3</v>
      </c>
      <c r="BJ31" s="133">
        <v>2.5353703703703701E-3</v>
      </c>
      <c r="BK31" s="133">
        <v>2.5904282407407408E-3</v>
      </c>
      <c r="BL31" s="133">
        <v>2.5532407407407409E-3</v>
      </c>
      <c r="BM31" s="133">
        <v>2.5736458333333332E-3</v>
      </c>
      <c r="BN31" s="133">
        <v>2.6897569444444443E-3</v>
      </c>
      <c r="BO31" s="133">
        <v>2.7382523148148149E-3</v>
      </c>
      <c r="BP31" s="133">
        <v>2.7119907407407409E-3</v>
      </c>
      <c r="BQ31" s="133">
        <v>2.7493171296296298E-3</v>
      </c>
      <c r="BR31" s="133">
        <v>2.8553240740740739E-3</v>
      </c>
      <c r="BS31" s="133">
        <v>2.7392361111111111E-3</v>
      </c>
      <c r="BT31" s="135">
        <v>2.5109953703703705E-3</v>
      </c>
    </row>
    <row r="32" spans="2:72" x14ac:dyDescent="0.2">
      <c r="B32" s="130">
        <v>27</v>
      </c>
      <c r="C32" s="131">
        <v>39</v>
      </c>
      <c r="D32" s="131" t="s">
        <v>35</v>
      </c>
      <c r="E32" s="132">
        <v>1974</v>
      </c>
      <c r="F32" s="132" t="s">
        <v>1</v>
      </c>
      <c r="G32" s="132">
        <v>14</v>
      </c>
      <c r="H32" s="131" t="s">
        <v>36</v>
      </c>
      <c r="I32" s="136">
        <v>0.14649186342592593</v>
      </c>
      <c r="J32" s="138">
        <v>2.8785648148148151E-3</v>
      </c>
      <c r="K32" s="133">
        <v>2.2252777777777778E-3</v>
      </c>
      <c r="L32" s="133">
        <v>2.1990740740740742E-3</v>
      </c>
      <c r="M32" s="133">
        <v>2.2559837962962963E-3</v>
      </c>
      <c r="N32" s="133">
        <v>2.2390972222222222E-3</v>
      </c>
      <c r="O32" s="133">
        <v>2.2419791666666669E-3</v>
      </c>
      <c r="P32" s="133">
        <v>2.3255787037037038E-3</v>
      </c>
      <c r="Q32" s="133">
        <v>2.2841087962962962E-3</v>
      </c>
      <c r="R32" s="133">
        <v>2.2687962962962961E-3</v>
      </c>
      <c r="S32" s="133">
        <v>2.290324074074074E-3</v>
      </c>
      <c r="T32" s="133">
        <v>2.2895254629629633E-3</v>
      </c>
      <c r="U32" s="133">
        <v>2.3102199074074071E-3</v>
      </c>
      <c r="V32" s="133">
        <v>2.2439467592592593E-3</v>
      </c>
      <c r="W32" s="133">
        <v>2.2414004629629628E-3</v>
      </c>
      <c r="X32" s="133">
        <v>2.2717245370370369E-3</v>
      </c>
      <c r="Y32" s="133">
        <v>2.3165972222222221E-3</v>
      </c>
      <c r="Z32" s="133">
        <v>2.2639930555555556E-3</v>
      </c>
      <c r="AA32" s="133">
        <v>2.2860185185185184E-3</v>
      </c>
      <c r="AB32" s="133">
        <v>2.3036574074074075E-3</v>
      </c>
      <c r="AC32" s="133">
        <v>2.276851851851852E-3</v>
      </c>
      <c r="AD32" s="133">
        <v>2.2707870370370369E-3</v>
      </c>
      <c r="AE32" s="133">
        <v>2.2706481481481479E-3</v>
      </c>
      <c r="AF32" s="133">
        <v>2.282337962962963E-3</v>
      </c>
      <c r="AG32" s="133">
        <v>2.2957175925925927E-3</v>
      </c>
      <c r="AH32" s="133">
        <v>2.284490740740741E-3</v>
      </c>
      <c r="AI32" s="133">
        <v>2.268252314814815E-3</v>
      </c>
      <c r="AJ32" s="133">
        <v>2.2906365740740738E-3</v>
      </c>
      <c r="AK32" s="133">
        <v>2.3083564814814815E-3</v>
      </c>
      <c r="AL32" s="133">
        <v>2.3391550925925928E-3</v>
      </c>
      <c r="AM32" s="133">
        <v>2.3067245370370373E-3</v>
      </c>
      <c r="AN32" s="133">
        <v>2.3329282407407409E-3</v>
      </c>
      <c r="AO32" s="133">
        <v>2.3322106481481479E-3</v>
      </c>
      <c r="AP32" s="133">
        <v>2.2931365740740737E-3</v>
      </c>
      <c r="AQ32" s="133">
        <v>2.3288194444444446E-3</v>
      </c>
      <c r="AR32" s="133">
        <v>2.3413194444444445E-3</v>
      </c>
      <c r="AS32" s="133">
        <v>2.2797916666666665E-3</v>
      </c>
      <c r="AT32" s="133">
        <v>2.3365393518518518E-3</v>
      </c>
      <c r="AU32" s="133">
        <v>2.3423148148148149E-3</v>
      </c>
      <c r="AV32" s="133">
        <v>2.2639351851851852E-3</v>
      </c>
      <c r="AW32" s="133">
        <v>2.413310185185185E-3</v>
      </c>
      <c r="AX32" s="133">
        <v>2.4827314814814816E-3</v>
      </c>
      <c r="AY32" s="133">
        <v>2.3909953703703701E-3</v>
      </c>
      <c r="AZ32" s="133">
        <v>2.3339814814814816E-3</v>
      </c>
      <c r="BA32" s="133">
        <v>2.3455555555555556E-3</v>
      </c>
      <c r="BB32" s="133">
        <v>2.3375694444444446E-3</v>
      </c>
      <c r="BC32" s="133">
        <v>2.3762500000000003E-3</v>
      </c>
      <c r="BD32" s="133">
        <v>2.3368518518518517E-3</v>
      </c>
      <c r="BE32" s="133">
        <v>2.3097222222222221E-3</v>
      </c>
      <c r="BF32" s="133">
        <v>2.3256365740740742E-3</v>
      </c>
      <c r="BG32" s="133">
        <v>2.3472222222222223E-3</v>
      </c>
      <c r="BH32" s="133">
        <v>2.3652662037037036E-3</v>
      </c>
      <c r="BI32" s="133">
        <v>2.3634143518518518E-3</v>
      </c>
      <c r="BJ32" s="133">
        <v>2.3310532407407407E-3</v>
      </c>
      <c r="BK32" s="133">
        <v>2.3390740740740737E-3</v>
      </c>
      <c r="BL32" s="133">
        <v>2.3588888888888887E-3</v>
      </c>
      <c r="BM32" s="133">
        <v>2.3858101851851848E-3</v>
      </c>
      <c r="BN32" s="133">
        <v>2.4201967592592595E-3</v>
      </c>
      <c r="BO32" s="133">
        <v>2.3727083333333334E-3</v>
      </c>
      <c r="BP32" s="133">
        <v>2.3417592592592591E-3</v>
      </c>
      <c r="BQ32" s="133">
        <v>2.4372916666666666E-3</v>
      </c>
      <c r="BR32" s="133">
        <v>2.3885532407407406E-3</v>
      </c>
      <c r="BS32" s="133">
        <v>2.3360069444444448E-3</v>
      </c>
      <c r="BT32" s="135">
        <v>2.2711921296296295E-3</v>
      </c>
    </row>
    <row r="33" spans="2:72" x14ac:dyDescent="0.2">
      <c r="B33" s="130">
        <v>28</v>
      </c>
      <c r="C33" s="131">
        <v>128</v>
      </c>
      <c r="D33" s="131" t="s">
        <v>283</v>
      </c>
      <c r="E33" s="132">
        <v>1979</v>
      </c>
      <c r="F33" s="132" t="s">
        <v>2</v>
      </c>
      <c r="G33" s="132">
        <v>8</v>
      </c>
      <c r="H33" s="131" t="s">
        <v>284</v>
      </c>
      <c r="I33" s="136">
        <v>0.14723373842592594</v>
      </c>
      <c r="J33" s="138">
        <v>2.6002430555555553E-3</v>
      </c>
      <c r="K33" s="133">
        <v>1.8969560185185185E-3</v>
      </c>
      <c r="L33" s="133">
        <v>1.9147222222222222E-3</v>
      </c>
      <c r="M33" s="133">
        <v>1.9235069444444445E-3</v>
      </c>
      <c r="N33" s="133">
        <v>1.9421064814814815E-3</v>
      </c>
      <c r="O33" s="133">
        <v>1.975949074074074E-3</v>
      </c>
      <c r="P33" s="133">
        <v>2.0027314814814816E-3</v>
      </c>
      <c r="Q33" s="133">
        <v>2.0471296296296296E-3</v>
      </c>
      <c r="R33" s="133">
        <v>2.0430902777777778E-3</v>
      </c>
      <c r="S33" s="133">
        <v>2.1315393518518519E-3</v>
      </c>
      <c r="T33" s="133">
        <v>1.9769560185185185E-3</v>
      </c>
      <c r="U33" s="133">
        <v>2.0123148148148144E-3</v>
      </c>
      <c r="V33" s="133">
        <v>2.0108564814814815E-3</v>
      </c>
      <c r="W33" s="133">
        <v>2.0469560185185187E-3</v>
      </c>
      <c r="X33" s="133">
        <v>2.012326388888889E-3</v>
      </c>
      <c r="Y33" s="133">
        <v>2.0219212962962964E-3</v>
      </c>
      <c r="Z33" s="133">
        <v>2.0266666666666666E-3</v>
      </c>
      <c r="AA33" s="133">
        <v>2.0449537037037038E-3</v>
      </c>
      <c r="AB33" s="133">
        <v>2.0662268518518516E-3</v>
      </c>
      <c r="AC33" s="133">
        <v>2.0161226851851855E-3</v>
      </c>
      <c r="AD33" s="133">
        <v>2.103738425925926E-3</v>
      </c>
      <c r="AE33" s="133">
        <v>2.2413425925925925E-3</v>
      </c>
      <c r="AF33" s="133">
        <v>3.4206828703703704E-3</v>
      </c>
      <c r="AG33" s="133">
        <v>1.9813541666666664E-3</v>
      </c>
      <c r="AH33" s="133">
        <v>2.1049652777777777E-3</v>
      </c>
      <c r="AI33" s="133">
        <v>2.036516203703704E-3</v>
      </c>
      <c r="AJ33" s="133">
        <v>2.0989583333333333E-3</v>
      </c>
      <c r="AK33" s="133">
        <v>2.1369560185185185E-3</v>
      </c>
      <c r="AL33" s="133">
        <v>2.1528819444444447E-3</v>
      </c>
      <c r="AM33" s="133">
        <v>2.1923032407407408E-3</v>
      </c>
      <c r="AN33" s="133">
        <v>2.2979745370370372E-3</v>
      </c>
      <c r="AO33" s="133">
        <v>2.3209953703703704E-3</v>
      </c>
      <c r="AP33" s="133">
        <v>2.2902777777777778E-3</v>
      </c>
      <c r="AQ33" s="133">
        <v>2.1541550925925925E-3</v>
      </c>
      <c r="AR33" s="133">
        <v>2.1706944444444443E-3</v>
      </c>
      <c r="AS33" s="133">
        <v>2.2666782407407405E-3</v>
      </c>
      <c r="AT33" s="133">
        <v>2.3650694444444444E-3</v>
      </c>
      <c r="AU33" s="133">
        <v>2.3446064814814818E-3</v>
      </c>
      <c r="AV33" s="133">
        <v>2.3320833333333331E-3</v>
      </c>
      <c r="AW33" s="133">
        <v>2.3004050925925926E-3</v>
      </c>
      <c r="AX33" s="133">
        <v>2.4513078703703702E-3</v>
      </c>
      <c r="AY33" s="133">
        <v>2.4905671296296295E-3</v>
      </c>
      <c r="AZ33" s="133">
        <v>2.4350231481481484E-3</v>
      </c>
      <c r="BA33" s="133">
        <v>2.7450694444444445E-3</v>
      </c>
      <c r="BB33" s="133">
        <v>2.5207870370370371E-3</v>
      </c>
      <c r="BC33" s="133">
        <v>2.5129050925925926E-3</v>
      </c>
      <c r="BD33" s="133">
        <v>2.583344907407407E-3</v>
      </c>
      <c r="BE33" s="133">
        <v>2.4350231481481484E-3</v>
      </c>
      <c r="BF33" s="133">
        <v>2.5962152777777776E-3</v>
      </c>
      <c r="BG33" s="133">
        <v>2.5314930555555555E-3</v>
      </c>
      <c r="BH33" s="133">
        <v>2.6357407407407406E-3</v>
      </c>
      <c r="BI33" s="133">
        <v>3.1989351851851853E-3</v>
      </c>
      <c r="BJ33" s="133">
        <v>2.6307754629629632E-3</v>
      </c>
      <c r="BK33" s="133">
        <v>2.6527199074074075E-3</v>
      </c>
      <c r="BL33" s="133">
        <v>2.7832523148148148E-3</v>
      </c>
      <c r="BM33" s="133">
        <v>2.5504282407407407E-3</v>
      </c>
      <c r="BN33" s="133">
        <v>2.696793981481481E-3</v>
      </c>
      <c r="BO33" s="133">
        <v>4.129212962962963E-3</v>
      </c>
      <c r="BP33" s="133">
        <v>2.5149189814814813E-3</v>
      </c>
      <c r="BQ33" s="133">
        <v>2.8174421296296294E-3</v>
      </c>
      <c r="BR33" s="133">
        <v>2.6577314814814814E-3</v>
      </c>
      <c r="BS33" s="133">
        <v>2.5481134259259259E-3</v>
      </c>
      <c r="BT33" s="135">
        <v>2.0900231481481481E-3</v>
      </c>
    </row>
    <row r="34" spans="2:72" x14ac:dyDescent="0.2">
      <c r="B34" s="130">
        <v>29</v>
      </c>
      <c r="C34" s="131">
        <v>43</v>
      </c>
      <c r="D34" s="131" t="s">
        <v>285</v>
      </c>
      <c r="E34" s="132">
        <v>1976</v>
      </c>
      <c r="F34" s="132" t="s">
        <v>2</v>
      </c>
      <c r="G34" s="132">
        <v>9</v>
      </c>
      <c r="H34" s="131" t="s">
        <v>286</v>
      </c>
      <c r="I34" s="136">
        <v>0.14776908564814814</v>
      </c>
      <c r="J34" s="138">
        <v>2.6058449074074078E-3</v>
      </c>
      <c r="K34" s="133">
        <v>2.0266319444444446E-3</v>
      </c>
      <c r="L34" s="133">
        <v>2.0912731481481481E-3</v>
      </c>
      <c r="M34" s="133">
        <v>2.1210879629629631E-3</v>
      </c>
      <c r="N34" s="133">
        <v>2.1152199074074072E-3</v>
      </c>
      <c r="O34" s="133">
        <v>2.0887384259259257E-3</v>
      </c>
      <c r="P34" s="133">
        <v>2.0829166666666665E-3</v>
      </c>
      <c r="Q34" s="133">
        <v>2.0836226851851853E-3</v>
      </c>
      <c r="R34" s="133">
        <v>2.0574652777777774E-3</v>
      </c>
      <c r="S34" s="133">
        <v>2.0984375E-3</v>
      </c>
      <c r="T34" s="133">
        <v>2.1002893518518519E-3</v>
      </c>
      <c r="U34" s="133">
        <v>2.1121180555555559E-3</v>
      </c>
      <c r="V34" s="133">
        <v>2.1296064814814815E-3</v>
      </c>
      <c r="W34" s="133">
        <v>2.1125231481481481E-3</v>
      </c>
      <c r="X34" s="133">
        <v>2.1078124999999999E-3</v>
      </c>
      <c r="Y34" s="133">
        <v>2.1213194444444443E-3</v>
      </c>
      <c r="Z34" s="133">
        <v>2.078900462962963E-3</v>
      </c>
      <c r="AA34" s="133">
        <v>2.0935532407407409E-3</v>
      </c>
      <c r="AB34" s="133">
        <v>2.0970486111111112E-3</v>
      </c>
      <c r="AC34" s="133">
        <v>2.1088541666666664E-3</v>
      </c>
      <c r="AD34" s="133">
        <v>2.1338657407407409E-3</v>
      </c>
      <c r="AE34" s="133">
        <v>2.1339236111111112E-3</v>
      </c>
      <c r="AF34" s="133">
        <v>2.1659722222222223E-3</v>
      </c>
      <c r="AG34" s="133">
        <v>2.1449884259259256E-3</v>
      </c>
      <c r="AH34" s="133">
        <v>2.2538773148148149E-3</v>
      </c>
      <c r="AI34" s="133">
        <v>2.082453703703704E-3</v>
      </c>
      <c r="AJ34" s="133">
        <v>2.1389583333333334E-3</v>
      </c>
      <c r="AK34" s="133">
        <v>2.1660300925925922E-3</v>
      </c>
      <c r="AL34" s="133">
        <v>2.1484490740740739E-3</v>
      </c>
      <c r="AM34" s="133">
        <v>2.1352662037037039E-3</v>
      </c>
      <c r="AN34" s="133">
        <v>2.160462962962963E-3</v>
      </c>
      <c r="AO34" s="133">
        <v>2.1604398148148147E-3</v>
      </c>
      <c r="AP34" s="133">
        <v>2.1215972222222222E-3</v>
      </c>
      <c r="AQ34" s="133">
        <v>2.1724652777777779E-3</v>
      </c>
      <c r="AR34" s="133">
        <v>2.1939930555555554E-3</v>
      </c>
      <c r="AS34" s="133">
        <v>2.1665625000000001E-3</v>
      </c>
      <c r="AT34" s="133">
        <v>2.2041203703703706E-3</v>
      </c>
      <c r="AU34" s="133">
        <v>2.2410763888888888E-3</v>
      </c>
      <c r="AV34" s="133">
        <v>2.2601157407407409E-3</v>
      </c>
      <c r="AW34" s="133">
        <v>2.2764467592592593E-3</v>
      </c>
      <c r="AX34" s="133">
        <v>2.2607291666666665E-3</v>
      </c>
      <c r="AY34" s="133">
        <v>2.3343634259259259E-3</v>
      </c>
      <c r="AZ34" s="133">
        <v>2.3501041666666666E-3</v>
      </c>
      <c r="BA34" s="133">
        <v>2.3759027777777776E-3</v>
      </c>
      <c r="BB34" s="133">
        <v>2.3615509259259262E-3</v>
      </c>
      <c r="BC34" s="133">
        <v>2.4410532407407406E-3</v>
      </c>
      <c r="BD34" s="133">
        <v>2.4421990740740741E-3</v>
      </c>
      <c r="BE34" s="133">
        <v>2.468460648148148E-3</v>
      </c>
      <c r="BF34" s="133">
        <v>2.4892013888888889E-3</v>
      </c>
      <c r="BG34" s="133">
        <v>2.5379745370370369E-3</v>
      </c>
      <c r="BH34" s="133">
        <v>2.6205787037037035E-3</v>
      </c>
      <c r="BI34" s="133">
        <v>2.6279513888888893E-3</v>
      </c>
      <c r="BJ34" s="133">
        <v>2.6705324074074075E-3</v>
      </c>
      <c r="BK34" s="133">
        <v>2.8097800925925929E-3</v>
      </c>
      <c r="BL34" s="133">
        <v>3.0105787037037032E-3</v>
      </c>
      <c r="BM34" s="133">
        <v>2.814340277777778E-3</v>
      </c>
      <c r="BN34" s="133">
        <v>2.8273842592592591E-3</v>
      </c>
      <c r="BO34" s="133">
        <v>3.1820949074074074E-3</v>
      </c>
      <c r="BP34" s="133">
        <v>2.9146527777777777E-3</v>
      </c>
      <c r="BQ34" s="133">
        <v>3.172210648148148E-3</v>
      </c>
      <c r="BR34" s="133">
        <v>2.9830208333333336E-3</v>
      </c>
      <c r="BS34" s="133">
        <v>3.240300925925926E-3</v>
      </c>
      <c r="BT34" s="135">
        <v>2.9397916666666665E-3</v>
      </c>
    </row>
    <row r="35" spans="2:72" x14ac:dyDescent="0.2">
      <c r="B35" s="130">
        <v>30</v>
      </c>
      <c r="C35" s="131">
        <v>30</v>
      </c>
      <c r="D35" s="131" t="s">
        <v>51</v>
      </c>
      <c r="E35" s="132">
        <v>1966</v>
      </c>
      <c r="F35" s="132" t="s">
        <v>1</v>
      </c>
      <c r="G35" s="132">
        <v>15</v>
      </c>
      <c r="H35" s="131" t="s">
        <v>52</v>
      </c>
      <c r="I35" s="136">
        <v>0.14787380787037038</v>
      </c>
      <c r="J35" s="138">
        <v>2.8218518518518519E-3</v>
      </c>
      <c r="K35" s="133">
        <v>2.191388888888889E-3</v>
      </c>
      <c r="L35" s="133">
        <v>2.2175578703703706E-3</v>
      </c>
      <c r="M35" s="133">
        <v>2.2350578703703703E-3</v>
      </c>
      <c r="N35" s="133">
        <v>2.2211574074074074E-3</v>
      </c>
      <c r="O35" s="133">
        <v>2.1744907407407412E-3</v>
      </c>
      <c r="P35" s="133">
        <v>2.2114583333333331E-3</v>
      </c>
      <c r="Q35" s="133">
        <v>2.154548611111111E-3</v>
      </c>
      <c r="R35" s="133">
        <v>2.1899189814814815E-3</v>
      </c>
      <c r="S35" s="133">
        <v>2.1965162037037036E-3</v>
      </c>
      <c r="T35" s="133">
        <v>2.1909490740740739E-3</v>
      </c>
      <c r="U35" s="133">
        <v>2.1940856481481481E-3</v>
      </c>
      <c r="V35" s="133">
        <v>2.1651736111111112E-3</v>
      </c>
      <c r="W35" s="133">
        <v>2.1898263888888892E-3</v>
      </c>
      <c r="X35" s="133">
        <v>2.2263425925925927E-3</v>
      </c>
      <c r="Y35" s="133">
        <v>2.2082754629629631E-3</v>
      </c>
      <c r="Z35" s="133">
        <v>2.2337500000000001E-3</v>
      </c>
      <c r="AA35" s="133">
        <v>2.2135879629629628E-3</v>
      </c>
      <c r="AB35" s="133">
        <v>2.1670601851851851E-3</v>
      </c>
      <c r="AC35" s="133">
        <v>2.2147337962962967E-3</v>
      </c>
      <c r="AD35" s="133">
        <v>2.2098032407407405E-3</v>
      </c>
      <c r="AE35" s="133">
        <v>2.2144097222222222E-3</v>
      </c>
      <c r="AF35" s="133">
        <v>2.2426620370370369E-3</v>
      </c>
      <c r="AG35" s="133">
        <v>2.2338657407407407E-3</v>
      </c>
      <c r="AH35" s="133">
        <v>2.2035879629629627E-3</v>
      </c>
      <c r="AI35" s="133">
        <v>2.200486111111111E-3</v>
      </c>
      <c r="AJ35" s="133">
        <v>2.2101157407407408E-3</v>
      </c>
      <c r="AK35" s="133">
        <v>2.2330671296296296E-3</v>
      </c>
      <c r="AL35" s="133">
        <v>2.257534722222222E-3</v>
      </c>
      <c r="AM35" s="133">
        <v>2.2890277777777774E-3</v>
      </c>
      <c r="AN35" s="133">
        <v>2.2873958333333336E-3</v>
      </c>
      <c r="AO35" s="133">
        <v>2.2789236111111113E-3</v>
      </c>
      <c r="AP35" s="133">
        <v>2.3383101851851855E-3</v>
      </c>
      <c r="AQ35" s="133">
        <v>2.310821759259259E-3</v>
      </c>
      <c r="AR35" s="133">
        <v>2.3177546296296297E-3</v>
      </c>
      <c r="AS35" s="133">
        <v>2.314664351851852E-3</v>
      </c>
      <c r="AT35" s="133">
        <v>2.3086574074074077E-3</v>
      </c>
      <c r="AU35" s="133">
        <v>2.2996990740740742E-3</v>
      </c>
      <c r="AV35" s="133">
        <v>2.3359027777777779E-3</v>
      </c>
      <c r="AW35" s="133">
        <v>2.3464004629629629E-3</v>
      </c>
      <c r="AX35" s="133">
        <v>2.3307754629629629E-3</v>
      </c>
      <c r="AY35" s="133">
        <v>2.3789583333333332E-3</v>
      </c>
      <c r="AZ35" s="133">
        <v>2.3866550925925926E-3</v>
      </c>
      <c r="BA35" s="133">
        <v>2.3958680555555556E-3</v>
      </c>
      <c r="BB35" s="133">
        <v>2.4091319444444442E-3</v>
      </c>
      <c r="BC35" s="133">
        <v>2.4305671296296297E-3</v>
      </c>
      <c r="BD35" s="133">
        <v>2.4681481481481481E-3</v>
      </c>
      <c r="BE35" s="133">
        <v>2.4586342592592594E-3</v>
      </c>
      <c r="BF35" s="133">
        <v>2.5149884259259262E-3</v>
      </c>
      <c r="BG35" s="133">
        <v>2.510173611111111E-3</v>
      </c>
      <c r="BH35" s="133">
        <v>2.4058912037037039E-3</v>
      </c>
      <c r="BI35" s="133">
        <v>2.4800462962962966E-3</v>
      </c>
      <c r="BJ35" s="133">
        <v>2.4922222222222225E-3</v>
      </c>
      <c r="BK35" s="133">
        <v>2.4738541666666667E-3</v>
      </c>
      <c r="BL35" s="133">
        <v>2.5369675925925928E-3</v>
      </c>
      <c r="BM35" s="133">
        <v>2.5997800925925923E-3</v>
      </c>
      <c r="BN35" s="133">
        <v>2.639212962962963E-3</v>
      </c>
      <c r="BO35" s="133">
        <v>2.6861574074074075E-3</v>
      </c>
      <c r="BP35" s="133">
        <v>2.690636574074074E-3</v>
      </c>
      <c r="BQ35" s="133">
        <v>2.7090277777777776E-3</v>
      </c>
      <c r="BR35" s="133">
        <v>2.690810185185185E-3</v>
      </c>
      <c r="BS35" s="133">
        <v>2.6444560185185182E-3</v>
      </c>
      <c r="BT35" s="135">
        <v>2.4900231481481483E-3</v>
      </c>
    </row>
    <row r="36" spans="2:72" x14ac:dyDescent="0.2">
      <c r="B36" s="130">
        <v>31</v>
      </c>
      <c r="C36" s="131">
        <v>41</v>
      </c>
      <c r="D36" s="131" t="s">
        <v>45</v>
      </c>
      <c r="E36" s="132">
        <v>1982</v>
      </c>
      <c r="F36" s="132" t="s">
        <v>10</v>
      </c>
      <c r="G36" s="132">
        <v>1</v>
      </c>
      <c r="H36" s="131" t="s">
        <v>36</v>
      </c>
      <c r="I36" s="136">
        <v>0.14811560185185185</v>
      </c>
      <c r="J36" s="138">
        <v>2.9735416666666664E-3</v>
      </c>
      <c r="K36" s="133">
        <v>2.1955671296296298E-3</v>
      </c>
      <c r="L36" s="133">
        <v>2.1981134259259258E-3</v>
      </c>
      <c r="M36" s="133">
        <v>2.2122569444444442E-3</v>
      </c>
      <c r="N36" s="133">
        <v>2.2378356481481481E-3</v>
      </c>
      <c r="O36" s="133">
        <v>2.0799537037037037E-3</v>
      </c>
      <c r="P36" s="133">
        <v>2.084814814814815E-3</v>
      </c>
      <c r="Q36" s="133">
        <v>2.1117708333333331E-3</v>
      </c>
      <c r="R36" s="133">
        <v>2.2117708333333334E-3</v>
      </c>
      <c r="S36" s="133">
        <v>2.2331597222222219E-3</v>
      </c>
      <c r="T36" s="133">
        <v>2.1338425925925926E-3</v>
      </c>
      <c r="U36" s="133">
        <v>2.1174884259259259E-3</v>
      </c>
      <c r="V36" s="133">
        <v>2.1531481481481484E-3</v>
      </c>
      <c r="W36" s="133">
        <v>2.1141550925925924E-3</v>
      </c>
      <c r="X36" s="133">
        <v>2.1404050925925926E-3</v>
      </c>
      <c r="Y36" s="133">
        <v>2.1738657407407405E-3</v>
      </c>
      <c r="Z36" s="133">
        <v>2.2010185185185184E-3</v>
      </c>
      <c r="AA36" s="133">
        <v>2.2154861111111112E-3</v>
      </c>
      <c r="AB36" s="133">
        <v>2.2940277777777776E-3</v>
      </c>
      <c r="AC36" s="133">
        <v>2.3309143518518518E-3</v>
      </c>
      <c r="AD36" s="133">
        <v>2.2848032407407405E-3</v>
      </c>
      <c r="AE36" s="133">
        <v>2.244710648148148E-3</v>
      </c>
      <c r="AF36" s="133">
        <v>2.2809143518518521E-3</v>
      </c>
      <c r="AG36" s="133">
        <v>2.2689467592592592E-3</v>
      </c>
      <c r="AH36" s="133">
        <v>2.317743055555556E-3</v>
      </c>
      <c r="AI36" s="133">
        <v>2.3306828703703701E-3</v>
      </c>
      <c r="AJ36" s="133">
        <v>2.3205671296296299E-3</v>
      </c>
      <c r="AK36" s="133">
        <v>2.3145833333333334E-3</v>
      </c>
      <c r="AL36" s="133">
        <v>2.3552314814814816E-3</v>
      </c>
      <c r="AM36" s="133">
        <v>2.3594328703703707E-3</v>
      </c>
      <c r="AN36" s="133">
        <v>2.3964583333333333E-3</v>
      </c>
      <c r="AO36" s="133">
        <v>2.3903703703703704E-3</v>
      </c>
      <c r="AP36" s="133">
        <v>2.3967129629629629E-3</v>
      </c>
      <c r="AQ36" s="133">
        <v>2.3817013888888889E-3</v>
      </c>
      <c r="AR36" s="133">
        <v>2.431122685185185E-3</v>
      </c>
      <c r="AS36" s="133">
        <v>2.4086458333333334E-3</v>
      </c>
      <c r="AT36" s="133">
        <v>2.459363425925926E-3</v>
      </c>
      <c r="AU36" s="133">
        <v>2.4557291666666664E-3</v>
      </c>
      <c r="AV36" s="133">
        <v>2.4883333333333333E-3</v>
      </c>
      <c r="AW36" s="133">
        <v>2.5262499999999998E-3</v>
      </c>
      <c r="AX36" s="133">
        <v>2.5014930555555554E-3</v>
      </c>
      <c r="AY36" s="133">
        <v>2.4830324074074073E-3</v>
      </c>
      <c r="AZ36" s="133">
        <v>2.5153472222222222E-3</v>
      </c>
      <c r="BA36" s="133">
        <v>2.5235416666666666E-3</v>
      </c>
      <c r="BB36" s="133">
        <v>2.5254861111111107E-3</v>
      </c>
      <c r="BC36" s="133">
        <v>2.4863194444444442E-3</v>
      </c>
      <c r="BD36" s="133">
        <v>2.5281944444444445E-3</v>
      </c>
      <c r="BE36" s="133">
        <v>2.4935532407407411E-3</v>
      </c>
      <c r="BF36" s="133">
        <v>2.5179050925925924E-3</v>
      </c>
      <c r="BG36" s="133">
        <v>2.5553124999999999E-3</v>
      </c>
      <c r="BH36" s="133">
        <v>2.4779861111111109E-3</v>
      </c>
      <c r="BI36" s="133">
        <v>2.4804166666666668E-3</v>
      </c>
      <c r="BJ36" s="133">
        <v>2.4095023148148148E-3</v>
      </c>
      <c r="BK36" s="133">
        <v>2.4039467592592593E-3</v>
      </c>
      <c r="BL36" s="133">
        <v>2.4690856481481478E-3</v>
      </c>
      <c r="BM36" s="133">
        <v>2.4503472222222222E-3</v>
      </c>
      <c r="BN36" s="133">
        <v>2.4588541666666669E-3</v>
      </c>
      <c r="BO36" s="133">
        <v>2.4365509259259258E-3</v>
      </c>
      <c r="BP36" s="133">
        <v>2.4648148148148146E-3</v>
      </c>
      <c r="BQ36" s="133">
        <v>2.4428472222222221E-3</v>
      </c>
      <c r="BR36" s="133">
        <v>2.3175347222222221E-3</v>
      </c>
      <c r="BS36" s="133">
        <v>2.2684953703703704E-3</v>
      </c>
      <c r="BT36" s="135">
        <v>2.0795949074074072E-3</v>
      </c>
    </row>
    <row r="37" spans="2:72" x14ac:dyDescent="0.2">
      <c r="B37" s="130">
        <v>32</v>
      </c>
      <c r="C37" s="131">
        <v>44</v>
      </c>
      <c r="D37" s="131" t="s">
        <v>31</v>
      </c>
      <c r="E37" s="132">
        <v>1966</v>
      </c>
      <c r="F37" s="132" t="s">
        <v>1</v>
      </c>
      <c r="G37" s="132">
        <v>16</v>
      </c>
      <c r="H37" s="131" t="s">
        <v>32</v>
      </c>
      <c r="I37" s="136">
        <v>0.14852547453703704</v>
      </c>
      <c r="J37" s="138">
        <v>2.7485532407407406E-3</v>
      </c>
      <c r="K37" s="133">
        <v>2.2117592592592592E-3</v>
      </c>
      <c r="L37" s="133">
        <v>2.2633449074074075E-3</v>
      </c>
      <c r="M37" s="133">
        <v>2.3260532407407409E-3</v>
      </c>
      <c r="N37" s="133">
        <v>2.3225462962962961E-3</v>
      </c>
      <c r="O37" s="133">
        <v>2.2866087962962966E-3</v>
      </c>
      <c r="P37" s="133">
        <v>2.3257060185185182E-3</v>
      </c>
      <c r="Q37" s="133">
        <v>2.2969675925925926E-3</v>
      </c>
      <c r="R37" s="133">
        <v>2.2853935185185186E-3</v>
      </c>
      <c r="S37" s="133">
        <v>2.2872222222222222E-3</v>
      </c>
      <c r="T37" s="133">
        <v>2.2929050925925925E-3</v>
      </c>
      <c r="U37" s="133">
        <v>2.2773842592592594E-3</v>
      </c>
      <c r="V37" s="133">
        <v>2.3163773148148149E-3</v>
      </c>
      <c r="W37" s="133">
        <v>2.360601851851852E-3</v>
      </c>
      <c r="X37" s="133">
        <v>2.2175347222222223E-3</v>
      </c>
      <c r="Y37" s="133">
        <v>2.3248726851851855E-3</v>
      </c>
      <c r="Z37" s="133">
        <v>2.3699768518518518E-3</v>
      </c>
      <c r="AA37" s="133">
        <v>2.3578587962962963E-3</v>
      </c>
      <c r="AB37" s="133">
        <v>2.3482407407407406E-3</v>
      </c>
      <c r="AC37" s="133">
        <v>2.401273148148148E-3</v>
      </c>
      <c r="AD37" s="133">
        <v>2.3847569444444446E-3</v>
      </c>
      <c r="AE37" s="133">
        <v>2.3372569444444443E-3</v>
      </c>
      <c r="AF37" s="133">
        <v>2.4150925925925924E-3</v>
      </c>
      <c r="AG37" s="133">
        <v>2.3833333333333332E-3</v>
      </c>
      <c r="AH37" s="133">
        <v>2.3776041666666668E-3</v>
      </c>
      <c r="AI37" s="133">
        <v>2.3519675925925926E-3</v>
      </c>
      <c r="AJ37" s="133">
        <v>2.3654166666666667E-3</v>
      </c>
      <c r="AK37" s="133">
        <v>2.3677083333333332E-3</v>
      </c>
      <c r="AL37" s="133">
        <v>2.3819097222222223E-3</v>
      </c>
      <c r="AM37" s="133">
        <v>2.3698379629629629E-3</v>
      </c>
      <c r="AN37" s="133">
        <v>2.3943287037037036E-3</v>
      </c>
      <c r="AO37" s="133">
        <v>2.3422337962962963E-3</v>
      </c>
      <c r="AP37" s="133">
        <v>2.2556365740740744E-3</v>
      </c>
      <c r="AQ37" s="133">
        <v>2.1544328703703704E-3</v>
      </c>
      <c r="AR37" s="133">
        <v>2.3390740740740737E-3</v>
      </c>
      <c r="AS37" s="133">
        <v>2.4022569444444443E-3</v>
      </c>
      <c r="AT37" s="133">
        <v>2.4441550925925928E-3</v>
      </c>
      <c r="AU37" s="133">
        <v>2.3957060185185184E-3</v>
      </c>
      <c r="AV37" s="133">
        <v>2.1330324074074073E-3</v>
      </c>
      <c r="AW37" s="133">
        <v>2.3302083333333334E-3</v>
      </c>
      <c r="AX37" s="133">
        <v>2.3432060185185183E-3</v>
      </c>
      <c r="AY37" s="133">
        <v>2.3974999999999999E-3</v>
      </c>
      <c r="AZ37" s="133">
        <v>2.2572800925925924E-3</v>
      </c>
      <c r="BA37" s="133">
        <v>2.174479166666667E-3</v>
      </c>
      <c r="BB37" s="133">
        <v>2.3439930555555553E-3</v>
      </c>
      <c r="BC37" s="133">
        <v>2.4150925925925924E-3</v>
      </c>
      <c r="BD37" s="133">
        <v>2.431377314814815E-3</v>
      </c>
      <c r="BE37" s="133">
        <v>2.3699074074074074E-3</v>
      </c>
      <c r="BF37" s="133">
        <v>2.1176967592592593E-3</v>
      </c>
      <c r="BG37" s="133">
        <v>2.4475578703703703E-3</v>
      </c>
      <c r="BH37" s="133">
        <v>2.3058101851851855E-3</v>
      </c>
      <c r="BI37" s="133">
        <v>2.363460648148148E-3</v>
      </c>
      <c r="BJ37" s="133">
        <v>2.2730208333333335E-3</v>
      </c>
      <c r="BK37" s="133">
        <v>2.360601851851852E-3</v>
      </c>
      <c r="BL37" s="133">
        <v>2.3932175925925926E-3</v>
      </c>
      <c r="BM37" s="133">
        <v>2.4846296296296296E-3</v>
      </c>
      <c r="BN37" s="133">
        <v>2.4787847222222221E-3</v>
      </c>
      <c r="BO37" s="133">
        <v>2.5380555555555556E-3</v>
      </c>
      <c r="BP37" s="133">
        <v>2.5528009259259258E-3</v>
      </c>
      <c r="BQ37" s="133">
        <v>2.5488194444444443E-3</v>
      </c>
      <c r="BR37" s="133">
        <v>2.5191203703703704E-3</v>
      </c>
      <c r="BS37" s="133">
        <v>2.5223379629629628E-3</v>
      </c>
      <c r="BT37" s="135">
        <v>2.3395949074074074E-3</v>
      </c>
    </row>
    <row r="38" spans="2:72" x14ac:dyDescent="0.2">
      <c r="B38" s="130">
        <v>33</v>
      </c>
      <c r="C38" s="131">
        <v>124</v>
      </c>
      <c r="D38" s="131" t="s">
        <v>287</v>
      </c>
      <c r="E38" s="132">
        <v>1965</v>
      </c>
      <c r="F38" s="132" t="s">
        <v>16</v>
      </c>
      <c r="G38" s="132">
        <v>6</v>
      </c>
      <c r="H38" s="131" t="s">
        <v>288</v>
      </c>
      <c r="I38" s="136">
        <v>0.14904131944444446</v>
      </c>
      <c r="J38" s="138">
        <v>2.991215277777778E-3</v>
      </c>
      <c r="K38" s="133">
        <v>2.2739004629629632E-3</v>
      </c>
      <c r="L38" s="133">
        <v>2.2580208333333332E-3</v>
      </c>
      <c r="M38" s="133">
        <v>2.2560185185185187E-3</v>
      </c>
      <c r="N38" s="133">
        <v>2.196585648148148E-3</v>
      </c>
      <c r="O38" s="133">
        <v>2.2367129629629629E-3</v>
      </c>
      <c r="P38" s="133">
        <v>2.2983564814814815E-3</v>
      </c>
      <c r="Q38" s="133">
        <v>2.2704976851851853E-3</v>
      </c>
      <c r="R38" s="133">
        <v>2.1992824074074072E-3</v>
      </c>
      <c r="S38" s="133">
        <v>2.2349305555555555E-3</v>
      </c>
      <c r="T38" s="133">
        <v>2.2578935185185185E-3</v>
      </c>
      <c r="U38" s="133">
        <v>2.2536805555555552E-3</v>
      </c>
      <c r="V38" s="133">
        <v>2.4566203703703703E-3</v>
      </c>
      <c r="W38" s="133">
        <v>2.4282754629629632E-3</v>
      </c>
      <c r="X38" s="133">
        <v>2.2873958333333336E-3</v>
      </c>
      <c r="Y38" s="133">
        <v>2.4156828703703706E-3</v>
      </c>
      <c r="Z38" s="133">
        <v>2.2502083333333332E-3</v>
      </c>
      <c r="AA38" s="133">
        <v>2.3325462962962965E-3</v>
      </c>
      <c r="AB38" s="133">
        <v>2.3905555555555559E-3</v>
      </c>
      <c r="AC38" s="133">
        <v>2.3091666666666668E-3</v>
      </c>
      <c r="AD38" s="133">
        <v>2.3093634259259261E-3</v>
      </c>
      <c r="AE38" s="133">
        <v>2.2969328703703706E-3</v>
      </c>
      <c r="AF38" s="133">
        <v>2.3041666666666666E-3</v>
      </c>
      <c r="AG38" s="133">
        <v>2.3712615740740738E-3</v>
      </c>
      <c r="AH38" s="133">
        <v>2.1781597222222224E-3</v>
      </c>
      <c r="AI38" s="133">
        <v>2.3444560185185187E-3</v>
      </c>
      <c r="AJ38" s="133">
        <v>2.2890162037037037E-3</v>
      </c>
      <c r="AK38" s="133">
        <v>2.3385185185185184E-3</v>
      </c>
      <c r="AL38" s="133">
        <v>2.3790046296296298E-3</v>
      </c>
      <c r="AM38" s="133">
        <v>2.6172222222222222E-3</v>
      </c>
      <c r="AN38" s="133">
        <v>2.3764583333333333E-3</v>
      </c>
      <c r="AO38" s="133">
        <v>2.3081712962962964E-3</v>
      </c>
      <c r="AP38" s="133">
        <v>2.3655324074074073E-3</v>
      </c>
      <c r="AQ38" s="133">
        <v>2.4707407407407408E-3</v>
      </c>
      <c r="AR38" s="133">
        <v>2.3369212962962961E-3</v>
      </c>
      <c r="AS38" s="133">
        <v>2.3856365740740739E-3</v>
      </c>
      <c r="AT38" s="133">
        <v>2.3963657407407406E-3</v>
      </c>
      <c r="AU38" s="133">
        <v>2.3193518518518515E-3</v>
      </c>
      <c r="AV38" s="133">
        <v>2.2816550925925925E-3</v>
      </c>
      <c r="AW38" s="133">
        <v>2.1780555555555555E-3</v>
      </c>
      <c r="AX38" s="133">
        <v>2.3934143518518519E-3</v>
      </c>
      <c r="AY38" s="133">
        <v>2.2436689814814815E-3</v>
      </c>
      <c r="AZ38" s="133">
        <v>2.2504976851851852E-3</v>
      </c>
      <c r="BA38" s="133">
        <v>2.2104282407407407E-3</v>
      </c>
      <c r="BB38" s="133">
        <v>2.2159490740740742E-3</v>
      </c>
      <c r="BC38" s="133">
        <v>2.3052314814814815E-3</v>
      </c>
      <c r="BD38" s="133">
        <v>2.2135185185185183E-3</v>
      </c>
      <c r="BE38" s="133">
        <v>2.2299768518518519E-3</v>
      </c>
      <c r="BF38" s="133">
        <v>2.2202430555555556E-3</v>
      </c>
      <c r="BG38" s="133">
        <v>2.4521874999999999E-3</v>
      </c>
      <c r="BH38" s="133">
        <v>2.2453240740740741E-3</v>
      </c>
      <c r="BI38" s="133">
        <v>2.2964930555555555E-3</v>
      </c>
      <c r="BJ38" s="133">
        <v>2.3538425925925927E-3</v>
      </c>
      <c r="BK38" s="133">
        <v>2.3064236111111111E-3</v>
      </c>
      <c r="BL38" s="133">
        <v>2.3648379629629631E-3</v>
      </c>
      <c r="BM38" s="133">
        <v>2.3740972222222223E-3</v>
      </c>
      <c r="BN38" s="133">
        <v>2.4284606481481483E-3</v>
      </c>
      <c r="BO38" s="133">
        <v>2.6200231481481478E-3</v>
      </c>
      <c r="BP38" s="133">
        <v>2.3837615740740742E-3</v>
      </c>
      <c r="BQ38" s="133">
        <v>2.4489004629629631E-3</v>
      </c>
      <c r="BR38" s="133">
        <v>3.9703935185185189E-3</v>
      </c>
      <c r="BS38" s="133">
        <v>2.5444097222222222E-3</v>
      </c>
      <c r="BT38" s="135">
        <v>2.5246990740740742E-3</v>
      </c>
    </row>
    <row r="39" spans="2:72" x14ac:dyDescent="0.2">
      <c r="B39" s="130">
        <v>34</v>
      </c>
      <c r="C39" s="131">
        <v>69</v>
      </c>
      <c r="D39" s="131" t="s">
        <v>289</v>
      </c>
      <c r="E39" s="132">
        <v>1965</v>
      </c>
      <c r="F39" s="132" t="s">
        <v>16</v>
      </c>
      <c r="G39" s="132">
        <v>7</v>
      </c>
      <c r="H39" s="131" t="s">
        <v>36</v>
      </c>
      <c r="I39" s="136">
        <v>0.15035236111111111</v>
      </c>
      <c r="J39" s="138">
        <v>3.0773032407407407E-3</v>
      </c>
      <c r="K39" s="133">
        <v>2.288287037037037E-3</v>
      </c>
      <c r="L39" s="133">
        <v>2.3526157407407406E-3</v>
      </c>
      <c r="M39" s="133">
        <v>2.3321527777777776E-3</v>
      </c>
      <c r="N39" s="133">
        <v>2.3469560185185186E-3</v>
      </c>
      <c r="O39" s="133">
        <v>2.3657291666666666E-3</v>
      </c>
      <c r="P39" s="133">
        <v>2.3481365740740741E-3</v>
      </c>
      <c r="Q39" s="133">
        <v>2.3670254629629627E-3</v>
      </c>
      <c r="R39" s="133">
        <v>2.3547337962962962E-3</v>
      </c>
      <c r="S39" s="133">
        <v>2.3850810185185186E-3</v>
      </c>
      <c r="T39" s="133">
        <v>2.3443518518518518E-3</v>
      </c>
      <c r="U39" s="133">
        <v>2.3873263888888889E-3</v>
      </c>
      <c r="V39" s="133">
        <v>2.3510416666666666E-3</v>
      </c>
      <c r="W39" s="133">
        <v>2.355972222222222E-3</v>
      </c>
      <c r="X39" s="133">
        <v>2.3505555555555558E-3</v>
      </c>
      <c r="Y39" s="133">
        <v>2.3536689814814813E-3</v>
      </c>
      <c r="Z39" s="133">
        <v>2.3474074074074074E-3</v>
      </c>
      <c r="AA39" s="133">
        <v>2.3509143518518519E-3</v>
      </c>
      <c r="AB39" s="133">
        <v>2.3723379629629628E-3</v>
      </c>
      <c r="AC39" s="133">
        <v>2.4212384259259261E-3</v>
      </c>
      <c r="AD39" s="133">
        <v>2.3419328703703705E-3</v>
      </c>
      <c r="AE39" s="133">
        <v>2.3371759259259261E-3</v>
      </c>
      <c r="AF39" s="133">
        <v>2.3488194444444446E-3</v>
      </c>
      <c r="AG39" s="133">
        <v>2.3717708333333334E-3</v>
      </c>
      <c r="AH39" s="133">
        <v>2.3477430555555556E-3</v>
      </c>
      <c r="AI39" s="133">
        <v>2.3739583333333334E-3</v>
      </c>
      <c r="AJ39" s="133">
        <v>2.3532060185185184E-3</v>
      </c>
      <c r="AK39" s="133">
        <v>2.3365046296296298E-3</v>
      </c>
      <c r="AL39" s="133">
        <v>2.3661226851851851E-3</v>
      </c>
      <c r="AM39" s="133">
        <v>2.3780787037037039E-3</v>
      </c>
      <c r="AN39" s="133">
        <v>2.3571296296296296E-3</v>
      </c>
      <c r="AO39" s="133">
        <v>2.3578703703703704E-3</v>
      </c>
      <c r="AP39" s="133">
        <v>2.3376851851851853E-3</v>
      </c>
      <c r="AQ39" s="133">
        <v>2.3342361111111111E-3</v>
      </c>
      <c r="AR39" s="133">
        <v>2.3561689814814812E-3</v>
      </c>
      <c r="AS39" s="133">
        <v>2.3229050925925926E-3</v>
      </c>
      <c r="AT39" s="133">
        <v>2.3432523148148149E-3</v>
      </c>
      <c r="AU39" s="133">
        <v>2.3369791666666665E-3</v>
      </c>
      <c r="AV39" s="133">
        <v>2.3307291666666667E-3</v>
      </c>
      <c r="AW39" s="133">
        <v>2.3601736111111111E-3</v>
      </c>
      <c r="AX39" s="133">
        <v>2.3308680555555556E-3</v>
      </c>
      <c r="AY39" s="133">
        <v>2.3930208333333334E-3</v>
      </c>
      <c r="AZ39" s="133">
        <v>2.3571064814814813E-3</v>
      </c>
      <c r="BA39" s="133">
        <v>2.3396064814814816E-3</v>
      </c>
      <c r="BB39" s="133">
        <v>2.4062152777777775E-3</v>
      </c>
      <c r="BC39" s="133">
        <v>2.369699074074074E-3</v>
      </c>
      <c r="BD39" s="133">
        <v>2.3980439814814815E-3</v>
      </c>
      <c r="BE39" s="133">
        <v>2.3923032407407408E-3</v>
      </c>
      <c r="BF39" s="133">
        <v>2.3922800925925925E-3</v>
      </c>
      <c r="BG39" s="133">
        <v>2.4217245370370369E-3</v>
      </c>
      <c r="BH39" s="133">
        <v>2.4200810185185189E-3</v>
      </c>
      <c r="BI39" s="133">
        <v>2.4210185185185181E-3</v>
      </c>
      <c r="BJ39" s="133">
        <v>2.4380439814814816E-3</v>
      </c>
      <c r="BK39" s="133">
        <v>2.5164351851851854E-3</v>
      </c>
      <c r="BL39" s="133">
        <v>2.4330324074074072E-3</v>
      </c>
      <c r="BM39" s="133">
        <v>2.4355208333333334E-3</v>
      </c>
      <c r="BN39" s="133">
        <v>2.4199652777777778E-3</v>
      </c>
      <c r="BO39" s="133">
        <v>2.443946759259259E-3</v>
      </c>
      <c r="BP39" s="133">
        <v>2.4729629629629628E-3</v>
      </c>
      <c r="BQ39" s="133">
        <v>2.4549768518518519E-3</v>
      </c>
      <c r="BR39" s="133">
        <v>2.4071527777777776E-3</v>
      </c>
      <c r="BS39" s="133">
        <v>2.4316435185185183E-3</v>
      </c>
      <c r="BT39" s="135">
        <v>2.4114351851851853E-3</v>
      </c>
    </row>
    <row r="40" spans="2:72" x14ac:dyDescent="0.2">
      <c r="B40" s="130">
        <v>35</v>
      </c>
      <c r="C40" s="131">
        <v>47</v>
      </c>
      <c r="D40" s="131" t="s">
        <v>290</v>
      </c>
      <c r="E40" s="132">
        <v>1969</v>
      </c>
      <c r="F40" s="132" t="s">
        <v>1</v>
      </c>
      <c r="G40" s="132">
        <v>17</v>
      </c>
      <c r="H40" s="131" t="s">
        <v>349</v>
      </c>
      <c r="I40" s="136">
        <v>0.15057268518518518</v>
      </c>
      <c r="J40" s="138">
        <v>2.6345370370370372E-3</v>
      </c>
      <c r="K40" s="133">
        <v>2.0723379629629629E-3</v>
      </c>
      <c r="L40" s="133">
        <v>2.1491898148148147E-3</v>
      </c>
      <c r="M40" s="133">
        <v>2.1242592592592593E-3</v>
      </c>
      <c r="N40" s="133">
        <v>2.1882175925925927E-3</v>
      </c>
      <c r="O40" s="133">
        <v>2.1862500000000003E-3</v>
      </c>
      <c r="P40" s="133">
        <v>2.1705439814814812E-3</v>
      </c>
      <c r="Q40" s="133">
        <v>2.1821875000000001E-3</v>
      </c>
      <c r="R40" s="133">
        <v>2.2037615740740741E-3</v>
      </c>
      <c r="S40" s="133">
        <v>2.1967129629629628E-3</v>
      </c>
      <c r="T40" s="133">
        <v>2.2132754629629633E-3</v>
      </c>
      <c r="U40" s="133">
        <v>2.2175925925925926E-3</v>
      </c>
      <c r="V40" s="133">
        <v>2.2558680555555557E-3</v>
      </c>
      <c r="W40" s="133">
        <v>2.2212615740740739E-3</v>
      </c>
      <c r="X40" s="133">
        <v>2.1990162037037039E-3</v>
      </c>
      <c r="Y40" s="133">
        <v>2.2460185185185183E-3</v>
      </c>
      <c r="Z40" s="133">
        <v>2.2577430555555558E-3</v>
      </c>
      <c r="AA40" s="133">
        <v>2.2423842592592591E-3</v>
      </c>
      <c r="AB40" s="133">
        <v>2.2947106481481482E-3</v>
      </c>
      <c r="AC40" s="133">
        <v>2.2791435185185185E-3</v>
      </c>
      <c r="AD40" s="133">
        <v>2.2673379629629628E-3</v>
      </c>
      <c r="AE40" s="133">
        <v>2.2876851851851851E-3</v>
      </c>
      <c r="AF40" s="133">
        <v>2.3410648148148149E-3</v>
      </c>
      <c r="AG40" s="133">
        <v>2.3171064814814816E-3</v>
      </c>
      <c r="AH40" s="133">
        <v>2.357303240740741E-3</v>
      </c>
      <c r="AI40" s="133">
        <v>2.3731018518518515E-3</v>
      </c>
      <c r="AJ40" s="133">
        <v>2.3707175925925927E-3</v>
      </c>
      <c r="AK40" s="133">
        <v>2.4126736111111111E-3</v>
      </c>
      <c r="AL40" s="133">
        <v>2.3415972222222223E-3</v>
      </c>
      <c r="AM40" s="133">
        <v>2.3562731481481481E-3</v>
      </c>
      <c r="AN40" s="133">
        <v>2.3760763888888889E-3</v>
      </c>
      <c r="AO40" s="133">
        <v>2.3851736111111109E-3</v>
      </c>
      <c r="AP40" s="133">
        <v>2.4059953703703704E-3</v>
      </c>
      <c r="AQ40" s="133">
        <v>2.4494444444444446E-3</v>
      </c>
      <c r="AR40" s="133">
        <v>2.4255208333333333E-3</v>
      </c>
      <c r="AS40" s="133">
        <v>2.4783680555555553E-3</v>
      </c>
      <c r="AT40" s="133">
        <v>2.4694212962962964E-3</v>
      </c>
      <c r="AU40" s="133">
        <v>2.4759259259259261E-3</v>
      </c>
      <c r="AV40" s="133">
        <v>2.471689814814815E-3</v>
      </c>
      <c r="AW40" s="133">
        <v>2.4612037037037037E-3</v>
      </c>
      <c r="AX40" s="133">
        <v>2.4729282407407408E-3</v>
      </c>
      <c r="AY40" s="133">
        <v>2.4813773148148147E-3</v>
      </c>
      <c r="AZ40" s="133">
        <v>2.4458796296296294E-3</v>
      </c>
      <c r="BA40" s="133">
        <v>2.5199189814814811E-3</v>
      </c>
      <c r="BB40" s="133">
        <v>2.5331481481481481E-3</v>
      </c>
      <c r="BC40" s="133">
        <v>2.4707986111111111E-3</v>
      </c>
      <c r="BD40" s="133">
        <v>2.5088425925925925E-3</v>
      </c>
      <c r="BE40" s="133">
        <v>2.5325462962962962E-3</v>
      </c>
      <c r="BF40" s="133">
        <v>2.5550925925925923E-3</v>
      </c>
      <c r="BG40" s="133">
        <v>2.5733101851851854E-3</v>
      </c>
      <c r="BH40" s="133">
        <v>2.5564351851851855E-3</v>
      </c>
      <c r="BI40" s="133">
        <v>2.5770254629629628E-3</v>
      </c>
      <c r="BJ40" s="133">
        <v>2.5636226851851848E-3</v>
      </c>
      <c r="BK40" s="133">
        <v>2.5254976851851849E-3</v>
      </c>
      <c r="BL40" s="133">
        <v>2.6340740740740738E-3</v>
      </c>
      <c r="BM40" s="133">
        <v>2.5992824074074074E-3</v>
      </c>
      <c r="BN40" s="133">
        <v>2.6032291666666665E-3</v>
      </c>
      <c r="BO40" s="133">
        <v>2.6189583333333338E-3</v>
      </c>
      <c r="BP40" s="133">
        <v>2.5807175925925924E-3</v>
      </c>
      <c r="BQ40" s="133">
        <v>2.5272685185185185E-3</v>
      </c>
      <c r="BR40" s="133">
        <v>2.5261921296296295E-3</v>
      </c>
      <c r="BS40" s="133">
        <v>2.4840740740740739E-3</v>
      </c>
      <c r="BT40" s="135">
        <v>2.3237731481481482E-3</v>
      </c>
    </row>
    <row r="41" spans="2:72" x14ac:dyDescent="0.2">
      <c r="B41" s="130">
        <v>36</v>
      </c>
      <c r="C41" s="131">
        <v>27</v>
      </c>
      <c r="D41" s="131" t="s">
        <v>291</v>
      </c>
      <c r="E41" s="132">
        <v>1962</v>
      </c>
      <c r="F41" s="132" t="s">
        <v>16</v>
      </c>
      <c r="G41" s="132">
        <v>8</v>
      </c>
      <c r="H41" s="131" t="s">
        <v>292</v>
      </c>
      <c r="I41" s="136">
        <v>0.15069046296296296</v>
      </c>
      <c r="J41" s="138">
        <v>2.946886574074074E-3</v>
      </c>
      <c r="K41" s="133">
        <v>2.1716550925925926E-3</v>
      </c>
      <c r="L41" s="133">
        <v>2.2038194444444444E-3</v>
      </c>
      <c r="M41" s="133">
        <v>2.2076967592592591E-3</v>
      </c>
      <c r="N41" s="133">
        <v>2.2066435185185188E-3</v>
      </c>
      <c r="O41" s="133">
        <v>2.1857523148148148E-3</v>
      </c>
      <c r="P41" s="133">
        <v>2.1580555555555559E-3</v>
      </c>
      <c r="Q41" s="133">
        <v>2.1912615740740742E-3</v>
      </c>
      <c r="R41" s="133">
        <v>2.1958796296296297E-3</v>
      </c>
      <c r="S41" s="133">
        <v>2.1590509259259258E-3</v>
      </c>
      <c r="T41" s="133">
        <v>2.183148148148148E-3</v>
      </c>
      <c r="U41" s="133">
        <v>2.1226273148148146E-3</v>
      </c>
      <c r="V41" s="133">
        <v>2.1819560185185184E-3</v>
      </c>
      <c r="W41" s="133">
        <v>2.1847800925925928E-3</v>
      </c>
      <c r="X41" s="133">
        <v>2.224502314814815E-3</v>
      </c>
      <c r="Y41" s="133">
        <v>2.2256365740740739E-3</v>
      </c>
      <c r="Z41" s="133">
        <v>2.1931828703703701E-3</v>
      </c>
      <c r="AA41" s="133">
        <v>2.183287037037037E-3</v>
      </c>
      <c r="AB41" s="133">
        <v>2.2005208333333334E-3</v>
      </c>
      <c r="AC41" s="133">
        <v>2.1792361111111114E-3</v>
      </c>
      <c r="AD41" s="133">
        <v>2.2175000000000003E-3</v>
      </c>
      <c r="AE41" s="133">
        <v>2.2385416666666669E-3</v>
      </c>
      <c r="AF41" s="133">
        <v>2.1944791666666666E-3</v>
      </c>
      <c r="AG41" s="133">
        <v>2.2233101851851849E-3</v>
      </c>
      <c r="AH41" s="133">
        <v>2.207511574074074E-3</v>
      </c>
      <c r="AI41" s="133">
        <v>2.2106828703703702E-3</v>
      </c>
      <c r="AJ41" s="133">
        <v>2.2444328703703702E-3</v>
      </c>
      <c r="AK41" s="133">
        <v>2.2405092592592594E-3</v>
      </c>
      <c r="AL41" s="133">
        <v>2.2707870370370369E-3</v>
      </c>
      <c r="AM41" s="133">
        <v>2.2979166666666669E-3</v>
      </c>
      <c r="AN41" s="133">
        <v>2.2585300925925924E-3</v>
      </c>
      <c r="AO41" s="133">
        <v>2.3745949074074073E-3</v>
      </c>
      <c r="AP41" s="133">
        <v>2.2982407407407409E-3</v>
      </c>
      <c r="AQ41" s="133">
        <v>2.3292824074074071E-3</v>
      </c>
      <c r="AR41" s="133">
        <v>2.3363310185185184E-3</v>
      </c>
      <c r="AS41" s="133">
        <v>2.3398958333333332E-3</v>
      </c>
      <c r="AT41" s="133">
        <v>2.3612037037037035E-3</v>
      </c>
      <c r="AU41" s="133">
        <v>2.3776041666666668E-3</v>
      </c>
      <c r="AV41" s="133">
        <v>2.3915740740740742E-3</v>
      </c>
      <c r="AW41" s="133">
        <v>2.4582407407407409E-3</v>
      </c>
      <c r="AX41" s="133">
        <v>2.406076388888889E-3</v>
      </c>
      <c r="AY41" s="133">
        <v>2.4249305555555556E-3</v>
      </c>
      <c r="AZ41" s="133">
        <v>2.4294097222222221E-3</v>
      </c>
      <c r="BA41" s="133">
        <v>2.4526388888888892E-3</v>
      </c>
      <c r="BB41" s="133">
        <v>2.5460069444444441E-3</v>
      </c>
      <c r="BC41" s="133">
        <v>2.5412962962962963E-3</v>
      </c>
      <c r="BD41" s="133">
        <v>2.5289814814814814E-3</v>
      </c>
      <c r="BE41" s="133">
        <v>2.5491203703703704E-3</v>
      </c>
      <c r="BF41" s="133">
        <v>2.5666087962962964E-3</v>
      </c>
      <c r="BG41" s="133">
        <v>3.0203935185185182E-3</v>
      </c>
      <c r="BH41" s="133">
        <v>2.6015625000000001E-3</v>
      </c>
      <c r="BI41" s="133">
        <v>2.5693981481481483E-3</v>
      </c>
      <c r="BJ41" s="133">
        <v>2.5440624999999999E-3</v>
      </c>
      <c r="BK41" s="133">
        <v>2.5851041666666665E-3</v>
      </c>
      <c r="BL41" s="133">
        <v>3.1044444444444444E-3</v>
      </c>
      <c r="BM41" s="133">
        <v>2.5908101851851851E-3</v>
      </c>
      <c r="BN41" s="133">
        <v>2.9585532407407408E-3</v>
      </c>
      <c r="BO41" s="133">
        <v>2.5933333333333333E-3</v>
      </c>
      <c r="BP41" s="133">
        <v>2.9531944444444445E-3</v>
      </c>
      <c r="BQ41" s="133">
        <v>2.5533680555555557E-3</v>
      </c>
      <c r="BR41" s="133">
        <v>2.5924074074074074E-3</v>
      </c>
      <c r="BS41" s="133">
        <v>2.5739583333333335E-3</v>
      </c>
      <c r="BT41" s="135">
        <v>2.6280555555555554E-3</v>
      </c>
    </row>
    <row r="42" spans="2:72" x14ac:dyDescent="0.2">
      <c r="B42" s="130">
        <v>37</v>
      </c>
      <c r="C42" s="131">
        <v>50</v>
      </c>
      <c r="D42" s="131" t="s">
        <v>54</v>
      </c>
      <c r="E42" s="132">
        <v>1977</v>
      </c>
      <c r="F42" s="132" t="s">
        <v>2</v>
      </c>
      <c r="G42" s="132">
        <v>10</v>
      </c>
      <c r="H42" s="131" t="s">
        <v>36</v>
      </c>
      <c r="I42" s="136">
        <v>0.15077976851851851</v>
      </c>
      <c r="J42" s="138">
        <v>2.839525462962963E-3</v>
      </c>
      <c r="K42" s="133">
        <v>2.2907638888888891E-3</v>
      </c>
      <c r="L42" s="133">
        <v>2.2210532407407409E-3</v>
      </c>
      <c r="M42" s="133">
        <v>2.2228240740740741E-3</v>
      </c>
      <c r="N42" s="133">
        <v>2.1788194444444446E-3</v>
      </c>
      <c r="O42" s="133">
        <v>2.2217245370370372E-3</v>
      </c>
      <c r="P42" s="133">
        <v>2.20056712962963E-3</v>
      </c>
      <c r="Q42" s="133">
        <v>2.2697453703703703E-3</v>
      </c>
      <c r="R42" s="133">
        <v>2.2669212962962964E-3</v>
      </c>
      <c r="S42" s="133">
        <v>2.1834837962962966E-3</v>
      </c>
      <c r="T42" s="133">
        <v>2.1862384259259261E-3</v>
      </c>
      <c r="U42" s="133">
        <v>2.1875115740740739E-3</v>
      </c>
      <c r="V42" s="133">
        <v>2.1771759259259262E-3</v>
      </c>
      <c r="W42" s="133">
        <v>2.1278935185185181E-3</v>
      </c>
      <c r="X42" s="133">
        <v>2.2119907407407405E-3</v>
      </c>
      <c r="Y42" s="133">
        <v>2.3155671296296297E-3</v>
      </c>
      <c r="Z42" s="133">
        <v>2.3218055555555557E-3</v>
      </c>
      <c r="AA42" s="133">
        <v>2.320821759259259E-3</v>
      </c>
      <c r="AB42" s="133">
        <v>2.242199074074074E-3</v>
      </c>
      <c r="AC42" s="133">
        <v>2.2112500000000001E-3</v>
      </c>
      <c r="AD42" s="133">
        <v>2.2771412037037035E-3</v>
      </c>
      <c r="AE42" s="133">
        <v>2.2497916666666669E-3</v>
      </c>
      <c r="AF42" s="133">
        <v>2.247650462962963E-3</v>
      </c>
      <c r="AG42" s="133">
        <v>2.2850000000000001E-3</v>
      </c>
      <c r="AH42" s="133">
        <v>2.3491435185185186E-3</v>
      </c>
      <c r="AI42" s="133">
        <v>2.2997800925925924E-3</v>
      </c>
      <c r="AJ42" s="133">
        <v>2.3114467592592592E-3</v>
      </c>
      <c r="AK42" s="133">
        <v>2.3151157407407404E-3</v>
      </c>
      <c r="AL42" s="133">
        <v>2.368125E-3</v>
      </c>
      <c r="AM42" s="133">
        <v>2.2826157407407409E-3</v>
      </c>
      <c r="AN42" s="133">
        <v>2.3643171296296298E-3</v>
      </c>
      <c r="AO42" s="133">
        <v>2.4075462962962961E-3</v>
      </c>
      <c r="AP42" s="133">
        <v>2.3508912037037036E-3</v>
      </c>
      <c r="AQ42" s="133">
        <v>2.3551851851851854E-3</v>
      </c>
      <c r="AR42" s="133">
        <v>2.4144791666666668E-3</v>
      </c>
      <c r="AS42" s="133">
        <v>2.4304282407407408E-3</v>
      </c>
      <c r="AT42" s="133">
        <v>2.4060185185185187E-3</v>
      </c>
      <c r="AU42" s="133">
        <v>2.3889004629629629E-3</v>
      </c>
      <c r="AV42" s="133">
        <v>2.4279745370370371E-3</v>
      </c>
      <c r="AW42" s="133">
        <v>2.4401388888888888E-3</v>
      </c>
      <c r="AX42" s="133">
        <v>2.3198032407407408E-3</v>
      </c>
      <c r="AY42" s="133">
        <v>2.4091550925925925E-3</v>
      </c>
      <c r="AZ42" s="133">
        <v>2.462013888888889E-3</v>
      </c>
      <c r="BA42" s="133">
        <v>2.4544675925925927E-3</v>
      </c>
      <c r="BB42" s="133">
        <v>2.4573032407407408E-3</v>
      </c>
      <c r="BC42" s="133">
        <v>2.4578009259259258E-3</v>
      </c>
      <c r="BD42" s="133">
        <v>2.3767361111111112E-3</v>
      </c>
      <c r="BE42" s="133">
        <v>2.4499768518518521E-3</v>
      </c>
      <c r="BF42" s="133">
        <v>2.5346643518518517E-3</v>
      </c>
      <c r="BG42" s="133">
        <v>2.6136805555555553E-3</v>
      </c>
      <c r="BH42" s="133">
        <v>2.6575694444444446E-3</v>
      </c>
      <c r="BI42" s="133">
        <v>2.5218287037037036E-3</v>
      </c>
      <c r="BJ42" s="133">
        <v>2.637314814814815E-3</v>
      </c>
      <c r="BK42" s="133">
        <v>2.5601736111111112E-3</v>
      </c>
      <c r="BL42" s="133">
        <v>2.5637847222222221E-3</v>
      </c>
      <c r="BM42" s="133">
        <v>2.6913078703703704E-3</v>
      </c>
      <c r="BN42" s="133">
        <v>2.6673148148148151E-3</v>
      </c>
      <c r="BO42" s="133">
        <v>2.7222569444444442E-3</v>
      </c>
      <c r="BP42" s="133">
        <v>2.6840162037037037E-3</v>
      </c>
      <c r="BQ42" s="133">
        <v>2.6645138888888886E-3</v>
      </c>
      <c r="BR42" s="133">
        <v>2.6357175925925927E-3</v>
      </c>
      <c r="BS42" s="133">
        <v>2.5766203703703702E-3</v>
      </c>
      <c r="BT42" s="135">
        <v>2.4921759259259259E-3</v>
      </c>
    </row>
    <row r="43" spans="2:72" x14ac:dyDescent="0.2">
      <c r="B43" s="130">
        <v>38</v>
      </c>
      <c r="C43" s="131">
        <v>137</v>
      </c>
      <c r="D43" s="131" t="s">
        <v>293</v>
      </c>
      <c r="E43" s="132">
        <v>1973</v>
      </c>
      <c r="F43" s="132" t="s">
        <v>1</v>
      </c>
      <c r="G43" s="132">
        <v>18</v>
      </c>
      <c r="H43" s="131" t="s">
        <v>349</v>
      </c>
      <c r="I43" s="136">
        <v>0.15112274305555556</v>
      </c>
      <c r="J43" s="138">
        <v>2.8971180555555556E-3</v>
      </c>
      <c r="K43" s="133">
        <v>2.2465277777777774E-3</v>
      </c>
      <c r="L43" s="133">
        <v>2.2511342592592591E-3</v>
      </c>
      <c r="M43" s="133">
        <v>2.223715277777778E-3</v>
      </c>
      <c r="N43" s="133">
        <v>2.2426273148148149E-3</v>
      </c>
      <c r="O43" s="133">
        <v>2.2125694444444445E-3</v>
      </c>
      <c r="P43" s="133">
        <v>2.1985185185185185E-3</v>
      </c>
      <c r="Q43" s="133">
        <v>2.1998842592592595E-3</v>
      </c>
      <c r="R43" s="133">
        <v>2.1929398148148147E-3</v>
      </c>
      <c r="S43" s="133">
        <v>2.1604282407407405E-3</v>
      </c>
      <c r="T43" s="133">
        <v>2.1859143518518516E-3</v>
      </c>
      <c r="U43" s="133">
        <v>2.2413425925925925E-3</v>
      </c>
      <c r="V43" s="133">
        <v>2.1876273148148146E-3</v>
      </c>
      <c r="W43" s="133">
        <v>2.1662615740740739E-3</v>
      </c>
      <c r="X43" s="133">
        <v>2.1400462962962961E-3</v>
      </c>
      <c r="Y43" s="133">
        <v>2.1542129629629628E-3</v>
      </c>
      <c r="Z43" s="133">
        <v>2.1579629629629631E-3</v>
      </c>
      <c r="AA43" s="133">
        <v>2.2264814814814816E-3</v>
      </c>
      <c r="AB43" s="133">
        <v>2.3451157407407409E-3</v>
      </c>
      <c r="AC43" s="133">
        <v>2.1704166666666664E-3</v>
      </c>
      <c r="AD43" s="133">
        <v>2.2184143518518516E-3</v>
      </c>
      <c r="AE43" s="133">
        <v>2.3050115740740743E-3</v>
      </c>
      <c r="AF43" s="133">
        <v>2.2259837962962967E-3</v>
      </c>
      <c r="AG43" s="133">
        <v>2.2330902777777779E-3</v>
      </c>
      <c r="AH43" s="133">
        <v>2.2197800925925922E-3</v>
      </c>
      <c r="AI43" s="133">
        <v>2.2580555555555553E-3</v>
      </c>
      <c r="AJ43" s="133">
        <v>2.2685069444444441E-3</v>
      </c>
      <c r="AK43" s="133">
        <v>2.3717013888888889E-3</v>
      </c>
      <c r="AL43" s="133">
        <v>2.2681365740740739E-3</v>
      </c>
      <c r="AM43" s="133">
        <v>2.256712962962963E-3</v>
      </c>
      <c r="AN43" s="133">
        <v>2.2817708333333336E-3</v>
      </c>
      <c r="AO43" s="133">
        <v>2.2915046296296299E-3</v>
      </c>
      <c r="AP43" s="133">
        <v>2.4391550925925926E-3</v>
      </c>
      <c r="AQ43" s="133">
        <v>2.2946874999999999E-3</v>
      </c>
      <c r="AR43" s="133">
        <v>2.2814236111111112E-3</v>
      </c>
      <c r="AS43" s="133">
        <v>2.3462384259259257E-3</v>
      </c>
      <c r="AT43" s="133">
        <v>2.324189814814815E-3</v>
      </c>
      <c r="AU43" s="133">
        <v>2.3411226851851852E-3</v>
      </c>
      <c r="AV43" s="133">
        <v>2.5491435185185187E-3</v>
      </c>
      <c r="AW43" s="133">
        <v>2.3501157407407407E-3</v>
      </c>
      <c r="AX43" s="133">
        <v>2.3818171296296296E-3</v>
      </c>
      <c r="AY43" s="133">
        <v>2.5918634259259258E-3</v>
      </c>
      <c r="AZ43" s="133">
        <v>2.3959606481481484E-3</v>
      </c>
      <c r="BA43" s="133">
        <v>2.4185879629629631E-3</v>
      </c>
      <c r="BB43" s="133">
        <v>2.4426736111111112E-3</v>
      </c>
      <c r="BC43" s="133">
        <v>2.4749421296296295E-3</v>
      </c>
      <c r="BD43" s="133">
        <v>2.7858912037037036E-3</v>
      </c>
      <c r="BE43" s="133">
        <v>2.5460185185185182E-3</v>
      </c>
      <c r="BF43" s="133">
        <v>2.5597800925925927E-3</v>
      </c>
      <c r="BG43" s="133">
        <v>2.7621412037037037E-3</v>
      </c>
      <c r="BH43" s="133">
        <v>2.583773148148148E-3</v>
      </c>
      <c r="BI43" s="133">
        <v>2.538125E-3</v>
      </c>
      <c r="BJ43" s="133">
        <v>2.7796412037037039E-3</v>
      </c>
      <c r="BK43" s="133">
        <v>2.488564814814815E-3</v>
      </c>
      <c r="BL43" s="133">
        <v>2.8208796296296298E-3</v>
      </c>
      <c r="BM43" s="133">
        <v>2.6180902777777778E-3</v>
      </c>
      <c r="BN43" s="133">
        <v>2.6215046296296299E-3</v>
      </c>
      <c r="BO43" s="133">
        <v>2.8952662037037037E-3</v>
      </c>
      <c r="BP43" s="133">
        <v>2.7016087962962961E-3</v>
      </c>
      <c r="BQ43" s="133">
        <v>2.7104398148148148E-3</v>
      </c>
      <c r="BR43" s="133">
        <v>2.6832986111111107E-3</v>
      </c>
      <c r="BS43" s="133">
        <v>2.822291666666667E-3</v>
      </c>
      <c r="BT43" s="135">
        <v>2.5739930555555555E-3</v>
      </c>
    </row>
    <row r="44" spans="2:72" x14ac:dyDescent="0.2">
      <c r="B44" s="130">
        <v>39</v>
      </c>
      <c r="C44" s="131">
        <v>122</v>
      </c>
      <c r="D44" s="131" t="s">
        <v>34</v>
      </c>
      <c r="E44" s="132">
        <v>1967</v>
      </c>
      <c r="F44" s="132" t="s">
        <v>19</v>
      </c>
      <c r="G44" s="132">
        <v>1</v>
      </c>
      <c r="H44" s="131" t="s">
        <v>75</v>
      </c>
      <c r="I44" s="136">
        <v>0.15135082175925926</v>
      </c>
      <c r="J44" s="138">
        <v>2.9123495370370371E-3</v>
      </c>
      <c r="K44" s="133">
        <v>2.2940624999999997E-3</v>
      </c>
      <c r="L44" s="133">
        <v>2.3158912037037037E-3</v>
      </c>
      <c r="M44" s="133">
        <v>2.2965162037037038E-3</v>
      </c>
      <c r="N44" s="133">
        <v>2.3089351851851851E-3</v>
      </c>
      <c r="O44" s="133">
        <v>2.3215972222222219E-3</v>
      </c>
      <c r="P44" s="133">
        <v>2.3551388888888888E-3</v>
      </c>
      <c r="Q44" s="133">
        <v>2.2993865740740744E-3</v>
      </c>
      <c r="R44" s="133">
        <v>2.3030555555555552E-3</v>
      </c>
      <c r="S44" s="133">
        <v>2.2952893518518517E-3</v>
      </c>
      <c r="T44" s="133">
        <v>2.2749652777777777E-3</v>
      </c>
      <c r="U44" s="133">
        <v>2.3218055555555557E-3</v>
      </c>
      <c r="V44" s="133">
        <v>2.317349537037037E-3</v>
      </c>
      <c r="W44" s="133">
        <v>2.3389004629629632E-3</v>
      </c>
      <c r="X44" s="133">
        <v>2.3285185185185184E-3</v>
      </c>
      <c r="Y44" s="133">
        <v>2.3226388888888888E-3</v>
      </c>
      <c r="Z44" s="133">
        <v>2.3748726851851852E-3</v>
      </c>
      <c r="AA44" s="133">
        <v>2.305127314814815E-3</v>
      </c>
      <c r="AB44" s="133">
        <v>2.3058101851851855E-3</v>
      </c>
      <c r="AC44" s="133">
        <v>2.3272222222222223E-3</v>
      </c>
      <c r="AD44" s="133">
        <v>2.3597453703703701E-3</v>
      </c>
      <c r="AE44" s="133">
        <v>2.3749074074074076E-3</v>
      </c>
      <c r="AF44" s="133">
        <v>2.3855902777777777E-3</v>
      </c>
      <c r="AG44" s="133">
        <v>2.4817476851851854E-3</v>
      </c>
      <c r="AH44" s="133">
        <v>2.3699189814814815E-3</v>
      </c>
      <c r="AI44" s="133">
        <v>2.3491782407407407E-3</v>
      </c>
      <c r="AJ44" s="133">
        <v>2.3453935185185184E-3</v>
      </c>
      <c r="AK44" s="133">
        <v>2.3276967592592594E-3</v>
      </c>
      <c r="AL44" s="133">
        <v>2.3575231481481481E-3</v>
      </c>
      <c r="AM44" s="133">
        <v>2.4110763888888888E-3</v>
      </c>
      <c r="AN44" s="133">
        <v>2.3777777777777777E-3</v>
      </c>
      <c r="AO44" s="133">
        <v>2.3380092592592593E-3</v>
      </c>
      <c r="AP44" s="133">
        <v>2.3759490740740742E-3</v>
      </c>
      <c r="AQ44" s="133">
        <v>2.3576273148148146E-3</v>
      </c>
      <c r="AR44" s="133">
        <v>2.3586458333333333E-3</v>
      </c>
      <c r="AS44" s="133">
        <v>2.4460532407407408E-3</v>
      </c>
      <c r="AT44" s="133">
        <v>2.4228472222222225E-3</v>
      </c>
      <c r="AU44" s="133">
        <v>2.5047453703703703E-3</v>
      </c>
      <c r="AV44" s="133">
        <v>2.4396990740740742E-3</v>
      </c>
      <c r="AW44" s="133">
        <v>2.4409375E-3</v>
      </c>
      <c r="AX44" s="133">
        <v>2.3983217592592593E-3</v>
      </c>
      <c r="AY44" s="133">
        <v>2.4108101851851855E-3</v>
      </c>
      <c r="AZ44" s="133">
        <v>2.4492129629629629E-3</v>
      </c>
      <c r="BA44" s="133">
        <v>2.4457291666666668E-3</v>
      </c>
      <c r="BB44" s="133">
        <v>2.5374421296296295E-3</v>
      </c>
      <c r="BC44" s="133">
        <v>2.4893634259259261E-3</v>
      </c>
      <c r="BD44" s="133">
        <v>2.5543055555555558E-3</v>
      </c>
      <c r="BE44" s="133">
        <v>2.5650925925925923E-3</v>
      </c>
      <c r="BF44" s="133">
        <v>2.526805555555556E-3</v>
      </c>
      <c r="BG44" s="133">
        <v>2.4857060185185186E-3</v>
      </c>
      <c r="BH44" s="133">
        <v>2.3916319444444445E-3</v>
      </c>
      <c r="BI44" s="133">
        <v>2.3033680555555555E-3</v>
      </c>
      <c r="BJ44" s="133">
        <v>2.2897222222222221E-3</v>
      </c>
      <c r="BK44" s="133">
        <v>2.3592245370370368E-3</v>
      </c>
      <c r="BL44" s="133">
        <v>2.4406828703703704E-3</v>
      </c>
      <c r="BM44" s="133">
        <v>2.5344328703703705E-3</v>
      </c>
      <c r="BN44" s="133">
        <v>2.4499421296296296E-3</v>
      </c>
      <c r="BO44" s="133">
        <v>2.4824768518518516E-3</v>
      </c>
      <c r="BP44" s="133">
        <v>2.5576273148148151E-3</v>
      </c>
      <c r="BQ44" s="133">
        <v>2.6248263888888888E-3</v>
      </c>
      <c r="BR44" s="133">
        <v>2.538414351851852E-3</v>
      </c>
      <c r="BS44" s="133">
        <v>2.4769328703703702E-3</v>
      </c>
      <c r="BT44" s="135">
        <v>2.2942476851851852E-3</v>
      </c>
    </row>
    <row r="45" spans="2:72" x14ac:dyDescent="0.2">
      <c r="B45" s="130">
        <v>40</v>
      </c>
      <c r="C45" s="131">
        <v>34</v>
      </c>
      <c r="D45" s="131" t="s">
        <v>23</v>
      </c>
      <c r="E45" s="132">
        <v>1968</v>
      </c>
      <c r="F45" s="132" t="s">
        <v>1</v>
      </c>
      <c r="G45" s="132">
        <v>19</v>
      </c>
      <c r="H45" s="131" t="s">
        <v>461</v>
      </c>
      <c r="I45" s="136">
        <v>0.15136994212962962</v>
      </c>
      <c r="J45" s="138">
        <v>2.9464583333333335E-3</v>
      </c>
      <c r="K45" s="133">
        <v>2.224710648148148E-3</v>
      </c>
      <c r="L45" s="133">
        <v>2.2138425925925928E-3</v>
      </c>
      <c r="M45" s="133">
        <v>2.2074537037037037E-3</v>
      </c>
      <c r="N45" s="133">
        <v>2.2290393518518518E-3</v>
      </c>
      <c r="O45" s="133">
        <v>2.1857407407407411E-3</v>
      </c>
      <c r="P45" s="133">
        <v>2.1908449074074074E-3</v>
      </c>
      <c r="Q45" s="133">
        <v>2.2128935185185186E-3</v>
      </c>
      <c r="R45" s="133">
        <v>2.1907060185185185E-3</v>
      </c>
      <c r="S45" s="133">
        <v>2.1922800925925925E-3</v>
      </c>
      <c r="T45" s="133">
        <v>2.2099652777777777E-3</v>
      </c>
      <c r="U45" s="133">
        <v>2.2052893518518519E-3</v>
      </c>
      <c r="V45" s="133">
        <v>2.2214467592592594E-3</v>
      </c>
      <c r="W45" s="133">
        <v>2.2374884259259258E-3</v>
      </c>
      <c r="X45" s="133">
        <v>2.2203819444444445E-3</v>
      </c>
      <c r="Y45" s="133">
        <v>2.2403587962962963E-3</v>
      </c>
      <c r="Z45" s="133">
        <v>2.2354398148148147E-3</v>
      </c>
      <c r="AA45" s="133">
        <v>2.1932407407407408E-3</v>
      </c>
      <c r="AB45" s="133">
        <v>2.2161921296296296E-3</v>
      </c>
      <c r="AC45" s="133">
        <v>2.2471064814814814E-3</v>
      </c>
      <c r="AD45" s="133">
        <v>2.2293634259259259E-3</v>
      </c>
      <c r="AE45" s="133">
        <v>2.215289351851852E-3</v>
      </c>
      <c r="AF45" s="133">
        <v>2.2577662037037041E-3</v>
      </c>
      <c r="AG45" s="133">
        <v>2.2112962962962963E-3</v>
      </c>
      <c r="AH45" s="133">
        <v>2.229085648148148E-3</v>
      </c>
      <c r="AI45" s="133">
        <v>2.2693055555555557E-3</v>
      </c>
      <c r="AJ45" s="133">
        <v>2.2617824074074072E-3</v>
      </c>
      <c r="AK45" s="133">
        <v>2.2730092592592593E-3</v>
      </c>
      <c r="AL45" s="133">
        <v>2.2537268518518518E-3</v>
      </c>
      <c r="AM45" s="133">
        <v>2.2261921296296296E-3</v>
      </c>
      <c r="AN45" s="133">
        <v>2.2856944444444444E-3</v>
      </c>
      <c r="AO45" s="133">
        <v>2.2471759259259263E-3</v>
      </c>
      <c r="AP45" s="133">
        <v>2.2799537037037037E-3</v>
      </c>
      <c r="AQ45" s="133">
        <v>2.2847106481481481E-3</v>
      </c>
      <c r="AR45" s="133">
        <v>2.2964583333333335E-3</v>
      </c>
      <c r="AS45" s="133">
        <v>2.2688194444444444E-3</v>
      </c>
      <c r="AT45" s="133">
        <v>2.2974999999999996E-3</v>
      </c>
      <c r="AU45" s="133">
        <v>2.3158449074074075E-3</v>
      </c>
      <c r="AV45" s="133">
        <v>2.3233680555555555E-3</v>
      </c>
      <c r="AW45" s="133">
        <v>2.3633912037037039E-3</v>
      </c>
      <c r="AX45" s="133">
        <v>2.3427662037037037E-3</v>
      </c>
      <c r="AY45" s="133">
        <v>2.2869328703703702E-3</v>
      </c>
      <c r="AZ45" s="133">
        <v>2.6699189814814814E-3</v>
      </c>
      <c r="BA45" s="133">
        <v>2.4211458333333333E-3</v>
      </c>
      <c r="BB45" s="133">
        <v>2.5959490740740739E-3</v>
      </c>
      <c r="BC45" s="133">
        <v>2.5018865740740743E-3</v>
      </c>
      <c r="BD45" s="133">
        <v>2.440798611111111E-3</v>
      </c>
      <c r="BE45" s="133">
        <v>2.5013773148148148E-3</v>
      </c>
      <c r="BF45" s="133">
        <v>2.5118287037037041E-3</v>
      </c>
      <c r="BG45" s="133">
        <v>2.5129629629629629E-3</v>
      </c>
      <c r="BH45" s="133">
        <v>2.4278356481481481E-3</v>
      </c>
      <c r="BI45" s="133">
        <v>2.4410763888888889E-3</v>
      </c>
      <c r="BJ45" s="133">
        <v>2.4925810185185185E-3</v>
      </c>
      <c r="BK45" s="133">
        <v>2.4806944444444447E-3</v>
      </c>
      <c r="BL45" s="133">
        <v>2.5261342592592597E-3</v>
      </c>
      <c r="BM45" s="133">
        <v>2.8651620370370372E-3</v>
      </c>
      <c r="BN45" s="133">
        <v>2.5601041666666667E-3</v>
      </c>
      <c r="BO45" s="133">
        <v>2.8299768518518522E-3</v>
      </c>
      <c r="BP45" s="133">
        <v>3.0158912037037034E-3</v>
      </c>
      <c r="BQ45" s="133">
        <v>3.1010763888888893E-3</v>
      </c>
      <c r="BR45" s="133">
        <v>3.259074074074074E-3</v>
      </c>
      <c r="BS45" s="133">
        <v>3.293344907407408E-3</v>
      </c>
      <c r="BT45" s="135">
        <v>2.8808101851851855E-3</v>
      </c>
    </row>
    <row r="46" spans="2:72" x14ac:dyDescent="0.2">
      <c r="B46" s="130">
        <v>41</v>
      </c>
      <c r="C46" s="131">
        <v>33</v>
      </c>
      <c r="D46" s="131" t="s">
        <v>294</v>
      </c>
      <c r="E46" s="132">
        <v>1955</v>
      </c>
      <c r="F46" s="132" t="s">
        <v>27</v>
      </c>
      <c r="G46" s="132">
        <v>2</v>
      </c>
      <c r="H46" s="131" t="s">
        <v>295</v>
      </c>
      <c r="I46" s="136">
        <v>0.1513795138888889</v>
      </c>
      <c r="J46" s="138">
        <v>2.8652893518518519E-3</v>
      </c>
      <c r="K46" s="133">
        <v>2.2559027777777777E-3</v>
      </c>
      <c r="L46" s="133">
        <v>2.2718634259259259E-3</v>
      </c>
      <c r="M46" s="133">
        <v>2.2920023148148149E-3</v>
      </c>
      <c r="N46" s="133">
        <v>2.3051157407407408E-3</v>
      </c>
      <c r="O46" s="133">
        <v>2.32125E-3</v>
      </c>
      <c r="P46" s="133">
        <v>2.3107060185185188E-3</v>
      </c>
      <c r="Q46" s="133">
        <v>2.277824074074074E-3</v>
      </c>
      <c r="R46" s="133">
        <v>2.2813773148148146E-3</v>
      </c>
      <c r="S46" s="133">
        <v>2.3020370370370369E-3</v>
      </c>
      <c r="T46" s="133">
        <v>2.2960879629629629E-3</v>
      </c>
      <c r="U46" s="133">
        <v>2.2910648148148148E-3</v>
      </c>
      <c r="V46" s="133">
        <v>2.3701041666666666E-3</v>
      </c>
      <c r="W46" s="133">
        <v>2.2825347222222218E-3</v>
      </c>
      <c r="X46" s="133">
        <v>2.3127083333333337E-3</v>
      </c>
      <c r="Y46" s="133">
        <v>2.3334375E-3</v>
      </c>
      <c r="Z46" s="133">
        <v>2.3016203703703701E-3</v>
      </c>
      <c r="AA46" s="133">
        <v>2.3208449074074073E-3</v>
      </c>
      <c r="AB46" s="133">
        <v>2.3029050925925929E-3</v>
      </c>
      <c r="AC46" s="133">
        <v>2.328634259259259E-3</v>
      </c>
      <c r="AD46" s="133">
        <v>2.3079050925925927E-3</v>
      </c>
      <c r="AE46" s="133">
        <v>2.3673842592592592E-3</v>
      </c>
      <c r="AF46" s="133">
        <v>2.309421296296296E-3</v>
      </c>
      <c r="AG46" s="133">
        <v>2.3354513888888891E-3</v>
      </c>
      <c r="AH46" s="133">
        <v>2.3291087962962966E-3</v>
      </c>
      <c r="AI46" s="133">
        <v>2.3080671296296295E-3</v>
      </c>
      <c r="AJ46" s="133">
        <v>2.3332291666666666E-3</v>
      </c>
      <c r="AK46" s="133">
        <v>2.3176967592592594E-3</v>
      </c>
      <c r="AL46" s="133">
        <v>2.3097453703703704E-3</v>
      </c>
      <c r="AM46" s="133">
        <v>2.3240162037037036E-3</v>
      </c>
      <c r="AN46" s="133">
        <v>2.3442013888888892E-3</v>
      </c>
      <c r="AO46" s="133">
        <v>2.5860532407407408E-3</v>
      </c>
      <c r="AP46" s="133">
        <v>2.294664351851852E-3</v>
      </c>
      <c r="AQ46" s="133">
        <v>2.3477314814814815E-3</v>
      </c>
      <c r="AR46" s="133">
        <v>2.3551736111111113E-3</v>
      </c>
      <c r="AS46" s="133">
        <v>2.3670254629629627E-3</v>
      </c>
      <c r="AT46" s="133">
        <v>2.3446064814814818E-3</v>
      </c>
      <c r="AU46" s="133">
        <v>2.335763888888889E-3</v>
      </c>
      <c r="AV46" s="133">
        <v>2.328634259259259E-3</v>
      </c>
      <c r="AW46" s="133">
        <v>2.3552083333333333E-3</v>
      </c>
      <c r="AX46" s="133">
        <v>2.3845949074074073E-3</v>
      </c>
      <c r="AY46" s="133">
        <v>2.3974189814814817E-3</v>
      </c>
      <c r="AZ46" s="133">
        <v>2.4306481481481484E-3</v>
      </c>
      <c r="BA46" s="133">
        <v>2.3756944444444446E-3</v>
      </c>
      <c r="BB46" s="133">
        <v>2.3501041666666666E-3</v>
      </c>
      <c r="BC46" s="133">
        <v>2.4292361111111112E-3</v>
      </c>
      <c r="BD46" s="133">
        <v>2.4026851851851852E-3</v>
      </c>
      <c r="BE46" s="133">
        <v>2.4444444444444444E-3</v>
      </c>
      <c r="BF46" s="133">
        <v>2.6470833333333333E-3</v>
      </c>
      <c r="BG46" s="133">
        <v>2.4293518518518522E-3</v>
      </c>
      <c r="BH46" s="133">
        <v>2.4669907407407405E-3</v>
      </c>
      <c r="BI46" s="133">
        <v>2.713923611111111E-3</v>
      </c>
      <c r="BJ46" s="133">
        <v>2.468460648148148E-3</v>
      </c>
      <c r="BK46" s="133">
        <v>2.5439120370370368E-3</v>
      </c>
      <c r="BL46" s="133">
        <v>2.5868865740740739E-3</v>
      </c>
      <c r="BM46" s="133">
        <v>2.6408217592592594E-3</v>
      </c>
      <c r="BN46" s="133">
        <v>2.7709374999999995E-3</v>
      </c>
      <c r="BO46" s="133">
        <v>2.5974074074074077E-3</v>
      </c>
      <c r="BP46" s="133">
        <v>2.6495023148148146E-3</v>
      </c>
      <c r="BQ46" s="133">
        <v>2.563888888888889E-3</v>
      </c>
      <c r="BR46" s="133">
        <v>2.5324305555555556E-3</v>
      </c>
      <c r="BS46" s="133">
        <v>2.5694212962962962E-3</v>
      </c>
      <c r="BT46" s="135">
        <v>2.4592708333333333E-3</v>
      </c>
    </row>
    <row r="47" spans="2:72" x14ac:dyDescent="0.2">
      <c r="B47" s="130">
        <v>42</v>
      </c>
      <c r="C47" s="131">
        <v>9</v>
      </c>
      <c r="D47" s="131" t="s">
        <v>28</v>
      </c>
      <c r="E47" s="132">
        <v>1957</v>
      </c>
      <c r="F47" s="132" t="s">
        <v>16</v>
      </c>
      <c r="G47" s="132">
        <v>9</v>
      </c>
      <c r="H47" s="131" t="s">
        <v>21</v>
      </c>
      <c r="I47" s="136">
        <v>0.15201486111111109</v>
      </c>
      <c r="J47" s="138">
        <v>2.7500810185185185E-3</v>
      </c>
      <c r="K47" s="133">
        <v>2.0997685185185186E-3</v>
      </c>
      <c r="L47" s="133">
        <v>2.1206828703703704E-3</v>
      </c>
      <c r="M47" s="133">
        <v>2.1606249999999998E-3</v>
      </c>
      <c r="N47" s="133">
        <v>2.1709606481481484E-3</v>
      </c>
      <c r="O47" s="133">
        <v>2.1115046296296298E-3</v>
      </c>
      <c r="P47" s="133">
        <v>2.1389814814814817E-3</v>
      </c>
      <c r="Q47" s="133">
        <v>2.1576041666666666E-3</v>
      </c>
      <c r="R47" s="133">
        <v>2.1545601851851851E-3</v>
      </c>
      <c r="S47" s="133">
        <v>2.1686689814814815E-3</v>
      </c>
      <c r="T47" s="133">
        <v>2.1458217592592592E-3</v>
      </c>
      <c r="U47" s="133">
        <v>2.1431365740740742E-3</v>
      </c>
      <c r="V47" s="133">
        <v>2.1639236111111108E-3</v>
      </c>
      <c r="W47" s="133">
        <v>2.1515972222222223E-3</v>
      </c>
      <c r="X47" s="133">
        <v>2.2194328703703703E-3</v>
      </c>
      <c r="Y47" s="133">
        <v>2.2513888888888891E-3</v>
      </c>
      <c r="Z47" s="133">
        <v>2.2471875000000001E-3</v>
      </c>
      <c r="AA47" s="133">
        <v>2.2541435185185186E-3</v>
      </c>
      <c r="AB47" s="133">
        <v>2.2206249999999999E-3</v>
      </c>
      <c r="AC47" s="133">
        <v>2.2319791666666664E-3</v>
      </c>
      <c r="AD47" s="133">
        <v>2.2365856481481481E-3</v>
      </c>
      <c r="AE47" s="133">
        <v>2.302152777777778E-3</v>
      </c>
      <c r="AF47" s="133">
        <v>2.2635879629629629E-3</v>
      </c>
      <c r="AG47" s="133">
        <v>2.2741550925925924E-3</v>
      </c>
      <c r="AH47" s="133">
        <v>2.2618865740740741E-3</v>
      </c>
      <c r="AI47" s="133">
        <v>2.2938078703703705E-3</v>
      </c>
      <c r="AJ47" s="133">
        <v>2.3104398148148151E-3</v>
      </c>
      <c r="AK47" s="133">
        <v>2.3175462962962963E-3</v>
      </c>
      <c r="AL47" s="133">
        <v>2.3390740740740737E-3</v>
      </c>
      <c r="AM47" s="133">
        <v>2.3251736111111112E-3</v>
      </c>
      <c r="AN47" s="133">
        <v>2.3865625000000002E-3</v>
      </c>
      <c r="AO47" s="133">
        <v>2.4124189814814815E-3</v>
      </c>
      <c r="AP47" s="133">
        <v>2.4213657407407409E-3</v>
      </c>
      <c r="AQ47" s="133">
        <v>2.5582175925925924E-3</v>
      </c>
      <c r="AR47" s="133">
        <v>2.4234143518518519E-3</v>
      </c>
      <c r="AS47" s="133">
        <v>2.4918402777777777E-3</v>
      </c>
      <c r="AT47" s="133">
        <v>2.5261342592592597E-3</v>
      </c>
      <c r="AU47" s="133">
        <v>2.4605324074074074E-3</v>
      </c>
      <c r="AV47" s="133">
        <v>2.4071296296296297E-3</v>
      </c>
      <c r="AW47" s="133">
        <v>2.6530555555555556E-3</v>
      </c>
      <c r="AX47" s="133">
        <v>2.5238425925925927E-3</v>
      </c>
      <c r="AY47" s="133">
        <v>2.4933564814814814E-3</v>
      </c>
      <c r="AZ47" s="133">
        <v>2.5947106481481481E-3</v>
      </c>
      <c r="BA47" s="133">
        <v>2.4004513888888886E-3</v>
      </c>
      <c r="BB47" s="133">
        <v>2.4851388888888887E-3</v>
      </c>
      <c r="BC47" s="133">
        <v>2.4486574074074076E-3</v>
      </c>
      <c r="BD47" s="133">
        <v>2.4992129629629631E-3</v>
      </c>
      <c r="BE47" s="133">
        <v>2.6455555555555555E-3</v>
      </c>
      <c r="BF47" s="133">
        <v>2.476238425925926E-3</v>
      </c>
      <c r="BG47" s="133">
        <v>2.5890856481481481E-3</v>
      </c>
      <c r="BH47" s="133">
        <v>2.6647685185185181E-3</v>
      </c>
      <c r="BI47" s="133">
        <v>2.7981134259259261E-3</v>
      </c>
      <c r="BJ47" s="133">
        <v>2.7747337962962964E-3</v>
      </c>
      <c r="BK47" s="133">
        <v>2.6484375000000002E-3</v>
      </c>
      <c r="BL47" s="133">
        <v>2.6773958333333333E-3</v>
      </c>
      <c r="BM47" s="133">
        <v>2.627430555555556E-3</v>
      </c>
      <c r="BN47" s="133">
        <v>2.743888888888889E-3</v>
      </c>
      <c r="BO47" s="133">
        <v>2.9328587962962963E-3</v>
      </c>
      <c r="BP47" s="133">
        <v>2.6515856481481481E-3</v>
      </c>
      <c r="BQ47" s="133">
        <v>2.7719328703703703E-3</v>
      </c>
      <c r="BR47" s="133">
        <v>2.7131134259259257E-3</v>
      </c>
      <c r="BS47" s="133">
        <v>2.565069444444444E-3</v>
      </c>
      <c r="BT47" s="135">
        <v>2.5615277777777776E-3</v>
      </c>
    </row>
    <row r="48" spans="2:72" x14ac:dyDescent="0.2">
      <c r="B48" s="130">
        <v>43</v>
      </c>
      <c r="C48" s="131">
        <v>98</v>
      </c>
      <c r="D48" s="131" t="s">
        <v>296</v>
      </c>
      <c r="E48" s="132">
        <v>1972</v>
      </c>
      <c r="F48" s="132" t="s">
        <v>1</v>
      </c>
      <c r="G48" s="132">
        <v>20</v>
      </c>
      <c r="H48" s="131" t="s">
        <v>349</v>
      </c>
      <c r="I48" s="136">
        <v>0.15216144675925927</v>
      </c>
      <c r="J48" s="138">
        <v>3.0091666666666665E-3</v>
      </c>
      <c r="K48" s="133">
        <v>2.2772453703703704E-3</v>
      </c>
      <c r="L48" s="133">
        <v>2.2902893518518519E-3</v>
      </c>
      <c r="M48" s="133">
        <v>2.3215624999999998E-3</v>
      </c>
      <c r="N48" s="133">
        <v>2.2834722222222219E-3</v>
      </c>
      <c r="O48" s="133">
        <v>2.3226041666666668E-3</v>
      </c>
      <c r="P48" s="133">
        <v>2.3344791666666666E-3</v>
      </c>
      <c r="Q48" s="133">
        <v>2.3162037037037036E-3</v>
      </c>
      <c r="R48" s="133">
        <v>2.2684259259259259E-3</v>
      </c>
      <c r="S48" s="133">
        <v>2.2912731481481482E-3</v>
      </c>
      <c r="T48" s="133">
        <v>2.3066782407407407E-3</v>
      </c>
      <c r="U48" s="133">
        <v>2.2868055555555554E-3</v>
      </c>
      <c r="V48" s="133">
        <v>2.325266203703704E-3</v>
      </c>
      <c r="W48" s="133">
        <v>2.3163773148148149E-3</v>
      </c>
      <c r="X48" s="133">
        <v>2.265138888888889E-3</v>
      </c>
      <c r="Y48" s="133">
        <v>2.2789930555555558E-3</v>
      </c>
      <c r="Z48" s="133">
        <v>2.2390740740740743E-3</v>
      </c>
      <c r="AA48" s="133">
        <v>2.287789351851852E-3</v>
      </c>
      <c r="AB48" s="133">
        <v>2.3232523148148149E-3</v>
      </c>
      <c r="AC48" s="133">
        <v>2.2547685185185184E-3</v>
      </c>
      <c r="AD48" s="133">
        <v>2.3121412037037038E-3</v>
      </c>
      <c r="AE48" s="133">
        <v>2.330925925925926E-3</v>
      </c>
      <c r="AF48" s="133">
        <v>2.3077893518518521E-3</v>
      </c>
      <c r="AG48" s="133">
        <v>2.313009259259259E-3</v>
      </c>
      <c r="AH48" s="133">
        <v>2.3906481481481483E-3</v>
      </c>
      <c r="AI48" s="133">
        <v>2.3189351851851852E-3</v>
      </c>
      <c r="AJ48" s="133">
        <v>2.3668634259259259E-3</v>
      </c>
      <c r="AK48" s="133">
        <v>2.4116782407407407E-3</v>
      </c>
      <c r="AL48" s="133">
        <v>2.3455439814814814E-3</v>
      </c>
      <c r="AM48" s="133">
        <v>2.3903587962962962E-3</v>
      </c>
      <c r="AN48" s="133">
        <v>2.3906712962962961E-3</v>
      </c>
      <c r="AO48" s="133">
        <v>2.393888888888889E-3</v>
      </c>
      <c r="AP48" s="133">
        <v>2.3967708333333337E-3</v>
      </c>
      <c r="AQ48" s="133">
        <v>2.4125347222222222E-3</v>
      </c>
      <c r="AR48" s="133">
        <v>2.3786342592592592E-3</v>
      </c>
      <c r="AS48" s="133">
        <v>2.4560416666666667E-3</v>
      </c>
      <c r="AT48" s="133">
        <v>2.4331828703703703E-3</v>
      </c>
      <c r="AU48" s="133">
        <v>2.3886111111111109E-3</v>
      </c>
      <c r="AV48" s="133">
        <v>2.4272453703703704E-3</v>
      </c>
      <c r="AW48" s="133">
        <v>2.4519907407407411E-3</v>
      </c>
      <c r="AX48" s="133">
        <v>2.4247106481481481E-3</v>
      </c>
      <c r="AY48" s="133">
        <v>2.382604166666667E-3</v>
      </c>
      <c r="AZ48" s="133">
        <v>2.4519212962962962E-3</v>
      </c>
      <c r="BA48" s="133">
        <v>2.6353935185185183E-3</v>
      </c>
      <c r="BB48" s="133">
        <v>2.5201736111111111E-3</v>
      </c>
      <c r="BC48" s="133">
        <v>2.5222569444444446E-3</v>
      </c>
      <c r="BD48" s="133">
        <v>2.4945370370370369E-3</v>
      </c>
      <c r="BE48" s="133">
        <v>2.4910879629629627E-3</v>
      </c>
      <c r="BF48" s="133">
        <v>2.4952083333333332E-3</v>
      </c>
      <c r="BG48" s="133">
        <v>2.649930555555556E-3</v>
      </c>
      <c r="BH48" s="133">
        <v>2.4864120370370374E-3</v>
      </c>
      <c r="BI48" s="133">
        <v>2.5226967592592592E-3</v>
      </c>
      <c r="BJ48" s="133">
        <v>2.4604513888888892E-3</v>
      </c>
      <c r="BK48" s="133">
        <v>2.4716550925925926E-3</v>
      </c>
      <c r="BL48" s="133">
        <v>2.4479861111111113E-3</v>
      </c>
      <c r="BM48" s="133">
        <v>2.6768287037037038E-3</v>
      </c>
      <c r="BN48" s="133">
        <v>2.4629282407407408E-3</v>
      </c>
      <c r="BO48" s="133">
        <v>2.504155092592593E-3</v>
      </c>
      <c r="BP48" s="133">
        <v>2.6665046296296298E-3</v>
      </c>
      <c r="BQ48" s="133">
        <v>2.5556365740740743E-3</v>
      </c>
      <c r="BR48" s="133">
        <v>2.5345601851851853E-3</v>
      </c>
      <c r="BS48" s="133">
        <v>2.6609490740740743E-3</v>
      </c>
      <c r="BT48" s="135">
        <v>2.4265277777777779E-3</v>
      </c>
    </row>
    <row r="49" spans="2:72" x14ac:dyDescent="0.2">
      <c r="B49" s="130">
        <v>44</v>
      </c>
      <c r="C49" s="131">
        <v>135</v>
      </c>
      <c r="D49" s="131" t="s">
        <v>297</v>
      </c>
      <c r="E49" s="132">
        <v>1964</v>
      </c>
      <c r="F49" s="132" t="s">
        <v>16</v>
      </c>
      <c r="G49" s="132">
        <v>10</v>
      </c>
      <c r="H49" s="131" t="s">
        <v>349</v>
      </c>
      <c r="I49" s="136">
        <v>0.15236221064814814</v>
      </c>
      <c r="J49" s="138">
        <v>3.0224074074074072E-3</v>
      </c>
      <c r="K49" s="133">
        <v>2.3017129629629629E-3</v>
      </c>
      <c r="L49" s="133">
        <v>2.3100578703703707E-3</v>
      </c>
      <c r="M49" s="133">
        <v>2.291655092592593E-3</v>
      </c>
      <c r="N49" s="133">
        <v>2.3706134259259258E-3</v>
      </c>
      <c r="O49" s="133">
        <v>2.2799884259259262E-3</v>
      </c>
      <c r="P49" s="133">
        <v>2.2803356481481481E-3</v>
      </c>
      <c r="Q49" s="133">
        <v>2.3500462962962963E-3</v>
      </c>
      <c r="R49" s="133">
        <v>2.3304050925925927E-3</v>
      </c>
      <c r="S49" s="133">
        <v>2.2866319444444444E-3</v>
      </c>
      <c r="T49" s="133">
        <v>2.3119560185185183E-3</v>
      </c>
      <c r="U49" s="133">
        <v>2.3557754629629632E-3</v>
      </c>
      <c r="V49" s="133">
        <v>2.3510879629629628E-3</v>
      </c>
      <c r="W49" s="133">
        <v>2.3463773148148146E-3</v>
      </c>
      <c r="X49" s="133">
        <v>2.3697916666666667E-3</v>
      </c>
      <c r="Y49" s="133">
        <v>2.4019444444444444E-3</v>
      </c>
      <c r="Z49" s="133">
        <v>2.3653472222222222E-3</v>
      </c>
      <c r="AA49" s="133">
        <v>2.3515856481481482E-3</v>
      </c>
      <c r="AB49" s="133">
        <v>2.368414351851852E-3</v>
      </c>
      <c r="AC49" s="133">
        <v>2.3827662037037038E-3</v>
      </c>
      <c r="AD49" s="133">
        <v>2.3784606481481482E-3</v>
      </c>
      <c r="AE49" s="133">
        <v>2.4215972222222221E-3</v>
      </c>
      <c r="AF49" s="133">
        <v>2.3809259259259257E-3</v>
      </c>
      <c r="AG49" s="133">
        <v>2.3899652777777777E-3</v>
      </c>
      <c r="AH49" s="133">
        <v>2.4006712962962961E-3</v>
      </c>
      <c r="AI49" s="133">
        <v>2.4461574074074073E-3</v>
      </c>
      <c r="AJ49" s="133">
        <v>2.3949884259259258E-3</v>
      </c>
      <c r="AK49" s="133">
        <v>2.3962268518518516E-3</v>
      </c>
      <c r="AL49" s="133">
        <v>2.4170949074074073E-3</v>
      </c>
      <c r="AM49" s="133">
        <v>2.4255324074074075E-3</v>
      </c>
      <c r="AN49" s="133">
        <v>2.4098148148148147E-3</v>
      </c>
      <c r="AO49" s="133">
        <v>2.4154398148148147E-3</v>
      </c>
      <c r="AP49" s="133">
        <v>2.410914351851852E-3</v>
      </c>
      <c r="AQ49" s="133">
        <v>2.4363657407407407E-3</v>
      </c>
      <c r="AR49" s="133">
        <v>2.4011458333333337E-3</v>
      </c>
      <c r="AS49" s="133">
        <v>2.3981365740740742E-3</v>
      </c>
      <c r="AT49" s="133">
        <v>2.3958101851851853E-3</v>
      </c>
      <c r="AU49" s="133">
        <v>2.4112499999999998E-3</v>
      </c>
      <c r="AV49" s="133">
        <v>2.4628125000000002E-3</v>
      </c>
      <c r="AW49" s="133">
        <v>2.4470138888888888E-3</v>
      </c>
      <c r="AX49" s="133">
        <v>2.5032291666666666E-3</v>
      </c>
      <c r="AY49" s="133">
        <v>2.4027199074074072E-3</v>
      </c>
      <c r="AZ49" s="133">
        <v>2.3835069444444442E-3</v>
      </c>
      <c r="BA49" s="133">
        <v>2.428113425925926E-3</v>
      </c>
      <c r="BB49" s="133">
        <v>2.4344560185185185E-3</v>
      </c>
      <c r="BC49" s="133">
        <v>2.5038773148148151E-3</v>
      </c>
      <c r="BD49" s="133">
        <v>2.4656134259259258E-3</v>
      </c>
      <c r="BE49" s="133">
        <v>2.5026041666666664E-3</v>
      </c>
      <c r="BF49" s="133">
        <v>2.4762037037037036E-3</v>
      </c>
      <c r="BG49" s="133">
        <v>2.454699074074074E-3</v>
      </c>
      <c r="BH49" s="133">
        <v>2.5257060185185187E-3</v>
      </c>
      <c r="BI49" s="133">
        <v>2.4579513888888889E-3</v>
      </c>
      <c r="BJ49" s="133">
        <v>2.4656712962962961E-3</v>
      </c>
      <c r="BK49" s="133">
        <v>2.4894212962962964E-3</v>
      </c>
      <c r="BL49" s="133">
        <v>2.5099305555555556E-3</v>
      </c>
      <c r="BM49" s="133">
        <v>2.4826620370370371E-3</v>
      </c>
      <c r="BN49" s="133">
        <v>2.4201157407407409E-3</v>
      </c>
      <c r="BO49" s="133">
        <v>2.5296527777777778E-3</v>
      </c>
      <c r="BP49" s="133">
        <v>2.4980439814814817E-3</v>
      </c>
      <c r="BQ49" s="133">
        <v>2.4896527777777777E-3</v>
      </c>
      <c r="BR49" s="133">
        <v>2.4743865740740742E-3</v>
      </c>
      <c r="BS49" s="133">
        <v>2.4553935185185186E-3</v>
      </c>
      <c r="BT49" s="135">
        <v>2.3393749999999999E-3</v>
      </c>
    </row>
    <row r="50" spans="2:72" x14ac:dyDescent="0.2">
      <c r="B50" s="130">
        <v>45</v>
      </c>
      <c r="C50" s="131">
        <v>104</v>
      </c>
      <c r="D50" s="131" t="s">
        <v>39</v>
      </c>
      <c r="E50" s="132">
        <v>1958</v>
      </c>
      <c r="F50" s="132" t="s">
        <v>16</v>
      </c>
      <c r="G50" s="132">
        <v>11</v>
      </c>
      <c r="H50" s="131" t="s">
        <v>36</v>
      </c>
      <c r="I50" s="136">
        <v>0.15271434027777778</v>
      </c>
      <c r="J50" s="138">
        <v>2.8834722222222222E-3</v>
      </c>
      <c r="K50" s="133">
        <v>2.2500694444444443E-3</v>
      </c>
      <c r="L50" s="133">
        <v>2.2296296296296296E-3</v>
      </c>
      <c r="M50" s="133">
        <v>2.2623726851851854E-3</v>
      </c>
      <c r="N50" s="133">
        <v>2.2943171296296297E-3</v>
      </c>
      <c r="O50" s="133">
        <v>2.2763425925925924E-3</v>
      </c>
      <c r="P50" s="133">
        <v>2.2995254629629629E-3</v>
      </c>
      <c r="Q50" s="133">
        <v>2.2984375000000001E-3</v>
      </c>
      <c r="R50" s="133">
        <v>2.2653703703703703E-3</v>
      </c>
      <c r="S50" s="133">
        <v>2.2875694444444445E-3</v>
      </c>
      <c r="T50" s="133">
        <v>2.2836689814814816E-3</v>
      </c>
      <c r="U50" s="133">
        <v>2.3020023148148149E-3</v>
      </c>
      <c r="V50" s="133">
        <v>2.2530555555555555E-3</v>
      </c>
      <c r="W50" s="133">
        <v>2.3046064814814817E-3</v>
      </c>
      <c r="X50" s="133">
        <v>2.3068634259259257E-3</v>
      </c>
      <c r="Y50" s="133">
        <v>2.3196643518518518E-3</v>
      </c>
      <c r="Z50" s="133">
        <v>2.3705208333333334E-3</v>
      </c>
      <c r="AA50" s="133">
        <v>2.3113310185185186E-3</v>
      </c>
      <c r="AB50" s="133">
        <v>2.4124421296296298E-3</v>
      </c>
      <c r="AC50" s="133">
        <v>2.4115856481481484E-3</v>
      </c>
      <c r="AD50" s="133">
        <v>2.3936226851851853E-3</v>
      </c>
      <c r="AE50" s="133">
        <v>2.3893865740740742E-3</v>
      </c>
      <c r="AF50" s="133">
        <v>2.4839699074074074E-3</v>
      </c>
      <c r="AG50" s="133">
        <v>2.3328819444444443E-3</v>
      </c>
      <c r="AH50" s="133">
        <v>2.3611805555555556E-3</v>
      </c>
      <c r="AI50" s="133">
        <v>2.3487152777777781E-3</v>
      </c>
      <c r="AJ50" s="133">
        <v>2.3402430555555559E-3</v>
      </c>
      <c r="AK50" s="133">
        <v>2.3758333333333331E-3</v>
      </c>
      <c r="AL50" s="133">
        <v>2.3619097222222223E-3</v>
      </c>
      <c r="AM50" s="133">
        <v>2.3581712962962961E-3</v>
      </c>
      <c r="AN50" s="133">
        <v>2.399872685185185E-3</v>
      </c>
      <c r="AO50" s="133">
        <v>2.579513888888889E-3</v>
      </c>
      <c r="AP50" s="133">
        <v>2.4190393518518519E-3</v>
      </c>
      <c r="AQ50" s="133">
        <v>2.3752083333333333E-3</v>
      </c>
      <c r="AR50" s="133">
        <v>2.3847685185185187E-3</v>
      </c>
      <c r="AS50" s="133">
        <v>2.3980439814814815E-3</v>
      </c>
      <c r="AT50" s="133">
        <v>2.3982870370370373E-3</v>
      </c>
      <c r="AU50" s="133">
        <v>2.3447569444444444E-3</v>
      </c>
      <c r="AV50" s="133">
        <v>2.4648495370370367E-3</v>
      </c>
      <c r="AW50" s="133">
        <v>2.572199074074074E-3</v>
      </c>
      <c r="AX50" s="133">
        <v>2.3991782407407408E-3</v>
      </c>
      <c r="AY50" s="133">
        <v>2.3756597222222221E-3</v>
      </c>
      <c r="AZ50" s="133">
        <v>2.3544212962962963E-3</v>
      </c>
      <c r="BA50" s="133">
        <v>2.4038657407407407E-3</v>
      </c>
      <c r="BB50" s="133">
        <v>2.4495717592592594E-3</v>
      </c>
      <c r="BC50" s="133">
        <v>2.4603125000000003E-3</v>
      </c>
      <c r="BD50" s="133">
        <v>2.48E-3</v>
      </c>
      <c r="BE50" s="133">
        <v>2.507372685185185E-3</v>
      </c>
      <c r="BF50" s="133">
        <v>2.4746412037037033E-3</v>
      </c>
      <c r="BG50" s="133">
        <v>2.4906018518518519E-3</v>
      </c>
      <c r="BH50" s="133">
        <v>2.4730787037037039E-3</v>
      </c>
      <c r="BI50" s="133">
        <v>2.4449884259259255E-3</v>
      </c>
      <c r="BJ50" s="133">
        <v>2.4837731481481486E-3</v>
      </c>
      <c r="BK50" s="133">
        <v>2.6681365740740741E-3</v>
      </c>
      <c r="BL50" s="133">
        <v>2.5823032407407405E-3</v>
      </c>
      <c r="BM50" s="133">
        <v>2.6145023148148147E-3</v>
      </c>
      <c r="BN50" s="133">
        <v>2.6366782407407402E-3</v>
      </c>
      <c r="BO50" s="133">
        <v>2.6664351851851849E-3</v>
      </c>
      <c r="BP50" s="133">
        <v>2.6713888888888885E-3</v>
      </c>
      <c r="BQ50" s="133">
        <v>2.6844212962962963E-3</v>
      </c>
      <c r="BR50" s="133">
        <v>2.6716782407407405E-3</v>
      </c>
      <c r="BS50" s="133">
        <v>2.5952893518518521E-3</v>
      </c>
      <c r="BT50" s="135">
        <v>2.4207407407407407E-3</v>
      </c>
    </row>
    <row r="51" spans="2:72" x14ac:dyDescent="0.2">
      <c r="B51" s="130">
        <v>46</v>
      </c>
      <c r="C51" s="131">
        <v>76</v>
      </c>
      <c r="D51" s="131" t="s">
        <v>298</v>
      </c>
      <c r="E51" s="132">
        <v>1979</v>
      </c>
      <c r="F51" s="132" t="s">
        <v>2</v>
      </c>
      <c r="G51" s="132">
        <v>11</v>
      </c>
      <c r="H51" s="131" t="s">
        <v>349</v>
      </c>
      <c r="I51" s="136">
        <v>0.1528172337962963</v>
      </c>
      <c r="J51" s="138">
        <v>2.8151736111111107E-3</v>
      </c>
      <c r="K51" s="133">
        <v>2.2546180555555553E-3</v>
      </c>
      <c r="L51" s="133">
        <v>2.2603125000000002E-3</v>
      </c>
      <c r="M51" s="133">
        <v>2.2534374999999998E-3</v>
      </c>
      <c r="N51" s="133">
        <v>2.1902314814814814E-3</v>
      </c>
      <c r="O51" s="133">
        <v>2.1902199074074072E-3</v>
      </c>
      <c r="P51" s="133">
        <v>2.201099537037037E-3</v>
      </c>
      <c r="Q51" s="133">
        <v>2.2070949074074072E-3</v>
      </c>
      <c r="R51" s="133">
        <v>2.2677546296296295E-3</v>
      </c>
      <c r="S51" s="133">
        <v>2.1734375E-3</v>
      </c>
      <c r="T51" s="133">
        <v>2.1329398148148145E-3</v>
      </c>
      <c r="U51" s="133">
        <v>2.1329398148148145E-3</v>
      </c>
      <c r="V51" s="133">
        <v>2.2174421296296295E-3</v>
      </c>
      <c r="W51" s="133">
        <v>2.1175115740740742E-3</v>
      </c>
      <c r="X51" s="133">
        <v>2.1162731481481479E-3</v>
      </c>
      <c r="Y51" s="133">
        <v>2.1162731481481479E-3</v>
      </c>
      <c r="Z51" s="133">
        <v>2.1669907407407406E-3</v>
      </c>
      <c r="AA51" s="133">
        <v>2.0888888888888888E-3</v>
      </c>
      <c r="AB51" s="133">
        <v>2.1492708333333333E-3</v>
      </c>
      <c r="AC51" s="133">
        <v>2.2349305555555555E-3</v>
      </c>
      <c r="AD51" s="133">
        <v>2.1440277777777781E-3</v>
      </c>
      <c r="AE51" s="133">
        <v>2.1808796296296294E-3</v>
      </c>
      <c r="AF51" s="133">
        <v>2.1927777777777779E-3</v>
      </c>
      <c r="AG51" s="133">
        <v>2.1695949074074074E-3</v>
      </c>
      <c r="AH51" s="133">
        <v>2.2043055555555553E-3</v>
      </c>
      <c r="AI51" s="133">
        <v>2.2560185185185187E-3</v>
      </c>
      <c r="AJ51" s="133">
        <v>2.2260532407407407E-3</v>
      </c>
      <c r="AK51" s="133">
        <v>2.2018750000000003E-3</v>
      </c>
      <c r="AL51" s="133">
        <v>2.1933101851851853E-3</v>
      </c>
      <c r="AM51" s="133">
        <v>2.2038888888888889E-3</v>
      </c>
      <c r="AN51" s="133">
        <v>2.291724537037037E-3</v>
      </c>
      <c r="AO51" s="133">
        <v>2.2011574074074073E-3</v>
      </c>
      <c r="AP51" s="133">
        <v>2.2346064814814815E-3</v>
      </c>
      <c r="AQ51" s="133">
        <v>2.3742013888888888E-3</v>
      </c>
      <c r="AR51" s="133">
        <v>2.2299421296296299E-3</v>
      </c>
      <c r="AS51" s="133">
        <v>2.336585648148148E-3</v>
      </c>
      <c r="AT51" s="133">
        <v>2.336377314814815E-3</v>
      </c>
      <c r="AU51" s="133">
        <v>2.4294791666666666E-3</v>
      </c>
      <c r="AV51" s="133">
        <v>2.2809606481481483E-3</v>
      </c>
      <c r="AW51" s="133">
        <v>2.5503472222222221E-3</v>
      </c>
      <c r="AX51" s="133">
        <v>2.4055787037037036E-3</v>
      </c>
      <c r="AY51" s="133">
        <v>2.3057175925925927E-3</v>
      </c>
      <c r="AZ51" s="133">
        <v>2.6272916666666667E-3</v>
      </c>
      <c r="BA51" s="133">
        <v>2.4154745370370367E-3</v>
      </c>
      <c r="BB51" s="133">
        <v>2.6005902777777776E-3</v>
      </c>
      <c r="BC51" s="133">
        <v>2.8031134259259259E-3</v>
      </c>
      <c r="BD51" s="133">
        <v>2.6424652777777779E-3</v>
      </c>
      <c r="BE51" s="133">
        <v>2.7664004629629631E-3</v>
      </c>
      <c r="BF51" s="133">
        <v>2.9193750000000001E-3</v>
      </c>
      <c r="BG51" s="133">
        <v>2.5485185185185185E-3</v>
      </c>
      <c r="BH51" s="133">
        <v>2.9364699074074072E-3</v>
      </c>
      <c r="BI51" s="133">
        <v>2.5423958333333331E-3</v>
      </c>
      <c r="BJ51" s="133">
        <v>3.1815393518518521E-3</v>
      </c>
      <c r="BK51" s="133">
        <v>2.6241087962962963E-3</v>
      </c>
      <c r="BL51" s="133">
        <v>2.8499074074074073E-3</v>
      </c>
      <c r="BM51" s="133">
        <v>2.6695949074074074E-3</v>
      </c>
      <c r="BN51" s="133">
        <v>2.9746412037037037E-3</v>
      </c>
      <c r="BO51" s="133">
        <v>3.3966319444444439E-3</v>
      </c>
      <c r="BP51" s="133">
        <v>2.8577546296296298E-3</v>
      </c>
      <c r="BQ51" s="133">
        <v>3.0331365740740739E-3</v>
      </c>
      <c r="BR51" s="133">
        <v>2.8551041666666668E-3</v>
      </c>
      <c r="BS51" s="133">
        <v>2.8166550925925928E-3</v>
      </c>
      <c r="BT51" s="135">
        <v>2.5198148148148146E-3</v>
      </c>
    </row>
    <row r="52" spans="2:72" x14ac:dyDescent="0.2">
      <c r="B52" s="130">
        <v>47</v>
      </c>
      <c r="C52" s="131">
        <v>71</v>
      </c>
      <c r="D52" s="131" t="s">
        <v>299</v>
      </c>
      <c r="E52" s="132">
        <v>1978</v>
      </c>
      <c r="F52" s="132" t="s">
        <v>2</v>
      </c>
      <c r="G52" s="132">
        <v>12</v>
      </c>
      <c r="H52" s="131" t="s">
        <v>349</v>
      </c>
      <c r="I52" s="136">
        <v>0.15302092592592592</v>
      </c>
      <c r="J52" s="138">
        <v>3.1883333333333334E-3</v>
      </c>
      <c r="K52" s="133">
        <v>2.3477546296296298E-3</v>
      </c>
      <c r="L52" s="133">
        <v>2.3104398148148151E-3</v>
      </c>
      <c r="M52" s="133">
        <v>2.4015162037037039E-3</v>
      </c>
      <c r="N52" s="133">
        <v>2.3450694444444443E-3</v>
      </c>
      <c r="O52" s="133">
        <v>2.3227314814814816E-3</v>
      </c>
      <c r="P52" s="133">
        <v>2.2942592592592593E-3</v>
      </c>
      <c r="Q52" s="133">
        <v>2.3478819444444445E-3</v>
      </c>
      <c r="R52" s="133">
        <v>2.2880439814814816E-3</v>
      </c>
      <c r="S52" s="133">
        <v>2.3484027777777778E-3</v>
      </c>
      <c r="T52" s="133">
        <v>2.2980671296296299E-3</v>
      </c>
      <c r="U52" s="133">
        <v>2.2625694444444442E-3</v>
      </c>
      <c r="V52" s="133">
        <v>2.3193518518518515E-3</v>
      </c>
      <c r="W52" s="133">
        <v>2.316238425925926E-3</v>
      </c>
      <c r="X52" s="133">
        <v>2.4106944444444445E-3</v>
      </c>
      <c r="Y52" s="133">
        <v>2.4368634259259261E-3</v>
      </c>
      <c r="Z52" s="133">
        <v>2.4471527777777777E-3</v>
      </c>
      <c r="AA52" s="133">
        <v>2.4211458333333333E-3</v>
      </c>
      <c r="AB52" s="133">
        <v>2.4526157407407409E-3</v>
      </c>
      <c r="AC52" s="133">
        <v>2.4541666666666666E-3</v>
      </c>
      <c r="AD52" s="133">
        <v>2.4570370370370367E-3</v>
      </c>
      <c r="AE52" s="133">
        <v>2.4347222222222222E-3</v>
      </c>
      <c r="AF52" s="133">
        <v>2.4274421296296297E-3</v>
      </c>
      <c r="AG52" s="133">
        <v>2.4401041666666664E-3</v>
      </c>
      <c r="AH52" s="133">
        <v>2.4610648148148148E-3</v>
      </c>
      <c r="AI52" s="133">
        <v>2.4395023148148149E-3</v>
      </c>
      <c r="AJ52" s="133">
        <v>2.400300925925926E-3</v>
      </c>
      <c r="AK52" s="133">
        <v>2.4457291666666668E-3</v>
      </c>
      <c r="AL52" s="133">
        <v>2.3531597222222222E-3</v>
      </c>
      <c r="AM52" s="133">
        <v>2.3851041666666664E-3</v>
      </c>
      <c r="AN52" s="133">
        <v>2.3724537037037034E-3</v>
      </c>
      <c r="AO52" s="133">
        <v>2.380023148148148E-3</v>
      </c>
      <c r="AP52" s="133">
        <v>2.4531597222222225E-3</v>
      </c>
      <c r="AQ52" s="133">
        <v>2.3607870370370371E-3</v>
      </c>
      <c r="AR52" s="133">
        <v>2.3820833333333337E-3</v>
      </c>
      <c r="AS52" s="133">
        <v>2.4348842592592595E-3</v>
      </c>
      <c r="AT52" s="133">
        <v>2.3553356481481481E-3</v>
      </c>
      <c r="AU52" s="133">
        <v>2.3535648148148148E-3</v>
      </c>
      <c r="AV52" s="133">
        <v>2.4668749999999999E-3</v>
      </c>
      <c r="AW52" s="133">
        <v>2.3585069444444448E-3</v>
      </c>
      <c r="AX52" s="133">
        <v>2.3674189814814812E-3</v>
      </c>
      <c r="AY52" s="133">
        <v>2.3176620370370369E-3</v>
      </c>
      <c r="AZ52" s="133">
        <v>2.4219907407407406E-3</v>
      </c>
      <c r="BA52" s="133">
        <v>2.3206828703703701E-3</v>
      </c>
      <c r="BB52" s="133">
        <v>2.2971527777777777E-3</v>
      </c>
      <c r="BC52" s="133">
        <v>2.3757870370370369E-3</v>
      </c>
      <c r="BD52" s="133">
        <v>2.3894791666666669E-3</v>
      </c>
      <c r="BE52" s="133">
        <v>2.379166666666667E-3</v>
      </c>
      <c r="BF52" s="133">
        <v>2.4888541666666666E-3</v>
      </c>
      <c r="BG52" s="133">
        <v>2.4317939814814814E-3</v>
      </c>
      <c r="BH52" s="133">
        <v>2.4576157407407407E-3</v>
      </c>
      <c r="BI52" s="133">
        <v>2.4117476851851847E-3</v>
      </c>
      <c r="BJ52" s="133">
        <v>2.4373611111111111E-3</v>
      </c>
      <c r="BK52" s="133">
        <v>3.0304050925925928E-3</v>
      </c>
      <c r="BL52" s="133">
        <v>2.434560185185185E-3</v>
      </c>
      <c r="BM52" s="133">
        <v>2.4916550925925926E-3</v>
      </c>
      <c r="BN52" s="133">
        <v>2.6660185185185185E-3</v>
      </c>
      <c r="BO52" s="133">
        <v>2.5060532407407406E-3</v>
      </c>
      <c r="BP52" s="133">
        <v>2.5138078703703702E-3</v>
      </c>
      <c r="BQ52" s="133">
        <v>2.4902546296296296E-3</v>
      </c>
      <c r="BR52" s="133">
        <v>2.8177083333333335E-3</v>
      </c>
      <c r="BS52" s="133">
        <v>2.4200810185185189E-3</v>
      </c>
      <c r="BT52" s="135">
        <v>2.3785300925925927E-3</v>
      </c>
    </row>
    <row r="53" spans="2:72" x14ac:dyDescent="0.2">
      <c r="B53" s="130">
        <v>48</v>
      </c>
      <c r="C53" s="131">
        <v>117</v>
      </c>
      <c r="D53" s="131" t="s">
        <v>42</v>
      </c>
      <c r="E53" s="132">
        <v>1961</v>
      </c>
      <c r="F53" s="132" t="s">
        <v>16</v>
      </c>
      <c r="G53" s="132">
        <v>12</v>
      </c>
      <c r="H53" s="131" t="s">
        <v>349</v>
      </c>
      <c r="I53" s="136">
        <v>0.15336711805555556</v>
      </c>
      <c r="J53" s="138">
        <v>2.8821990740740739E-3</v>
      </c>
      <c r="K53" s="133">
        <v>2.1710416666666666E-3</v>
      </c>
      <c r="L53" s="133">
        <v>2.1975810185185184E-3</v>
      </c>
      <c r="M53" s="133">
        <v>2.2617592592592594E-3</v>
      </c>
      <c r="N53" s="133">
        <v>2.2207523148148147E-3</v>
      </c>
      <c r="O53" s="133">
        <v>2.2144560185185188E-3</v>
      </c>
      <c r="P53" s="133">
        <v>2.2014467592592593E-3</v>
      </c>
      <c r="Q53" s="133">
        <v>2.3061342592592591E-3</v>
      </c>
      <c r="R53" s="133">
        <v>2.2055324074074074E-3</v>
      </c>
      <c r="S53" s="133">
        <v>2.2014814814814813E-3</v>
      </c>
      <c r="T53" s="133">
        <v>2.2440162037037038E-3</v>
      </c>
      <c r="U53" s="133">
        <v>2.227939814814815E-3</v>
      </c>
      <c r="V53" s="133">
        <v>2.2406481481481483E-3</v>
      </c>
      <c r="W53" s="133">
        <v>2.2329629629629631E-3</v>
      </c>
      <c r="X53" s="133">
        <v>2.2542245370370372E-3</v>
      </c>
      <c r="Y53" s="133">
        <v>2.349097222222222E-3</v>
      </c>
      <c r="Z53" s="133">
        <v>2.2574189814814813E-3</v>
      </c>
      <c r="AA53" s="133">
        <v>2.2702662037037036E-3</v>
      </c>
      <c r="AB53" s="133">
        <v>2.2575231481481483E-3</v>
      </c>
      <c r="AC53" s="133">
        <v>2.2937847222222222E-3</v>
      </c>
      <c r="AD53" s="133">
        <v>2.286712962962963E-3</v>
      </c>
      <c r="AE53" s="133">
        <v>2.3389351851851852E-3</v>
      </c>
      <c r="AF53" s="133">
        <v>2.4117939814814813E-3</v>
      </c>
      <c r="AG53" s="133">
        <v>2.292013888888889E-3</v>
      </c>
      <c r="AH53" s="133">
        <v>2.3410763888888891E-3</v>
      </c>
      <c r="AI53" s="133">
        <v>2.3610300925925925E-3</v>
      </c>
      <c r="AJ53" s="133">
        <v>2.3367245370370369E-3</v>
      </c>
      <c r="AK53" s="133">
        <v>2.3811689814814815E-3</v>
      </c>
      <c r="AL53" s="133">
        <v>2.382962962962963E-3</v>
      </c>
      <c r="AM53" s="133">
        <v>2.4514583333333333E-3</v>
      </c>
      <c r="AN53" s="133">
        <v>2.3788657407407409E-3</v>
      </c>
      <c r="AO53" s="133">
        <v>2.3658101851851852E-3</v>
      </c>
      <c r="AP53" s="133">
        <v>2.3333564814814818E-3</v>
      </c>
      <c r="AQ53" s="133">
        <v>2.4007986111111109E-3</v>
      </c>
      <c r="AR53" s="133">
        <v>2.3952662037037037E-3</v>
      </c>
      <c r="AS53" s="133">
        <v>2.4144675925925926E-3</v>
      </c>
      <c r="AT53" s="133">
        <v>2.4067361111111112E-3</v>
      </c>
      <c r="AU53" s="133">
        <v>2.535324074074074E-3</v>
      </c>
      <c r="AV53" s="133">
        <v>2.448287037037037E-3</v>
      </c>
      <c r="AW53" s="133">
        <v>2.4699421296296297E-3</v>
      </c>
      <c r="AX53" s="133">
        <v>2.4428240740740738E-3</v>
      </c>
      <c r="AY53" s="133">
        <v>2.4524074074074075E-3</v>
      </c>
      <c r="AZ53" s="133">
        <v>2.4763773148148149E-3</v>
      </c>
      <c r="BA53" s="133">
        <v>2.4864467592592594E-3</v>
      </c>
      <c r="BB53" s="133">
        <v>2.4742824074074072E-3</v>
      </c>
      <c r="BC53" s="133">
        <v>2.6540277777777777E-3</v>
      </c>
      <c r="BD53" s="133">
        <v>2.5449884259259258E-3</v>
      </c>
      <c r="BE53" s="133">
        <v>2.5751967592592593E-3</v>
      </c>
      <c r="BF53" s="133">
        <v>2.6455671296296297E-3</v>
      </c>
      <c r="BG53" s="133">
        <v>2.5689004629629629E-3</v>
      </c>
      <c r="BH53" s="133">
        <v>2.5782986111111111E-3</v>
      </c>
      <c r="BI53" s="133">
        <v>2.7866550925925923E-3</v>
      </c>
      <c r="BJ53" s="133">
        <v>2.6361226851851854E-3</v>
      </c>
      <c r="BK53" s="133">
        <v>2.599108796296296E-3</v>
      </c>
      <c r="BL53" s="133">
        <v>2.6166898148148147E-3</v>
      </c>
      <c r="BM53" s="133">
        <v>2.6490856481481482E-3</v>
      </c>
      <c r="BN53" s="133">
        <v>2.6688657407407407E-3</v>
      </c>
      <c r="BO53" s="133">
        <v>2.6475231481481484E-3</v>
      </c>
      <c r="BP53" s="133">
        <v>2.7611226851851855E-3</v>
      </c>
      <c r="BQ53" s="133">
        <v>2.7037731481481479E-3</v>
      </c>
      <c r="BR53" s="133">
        <v>2.7307870370370368E-3</v>
      </c>
      <c r="BS53" s="133">
        <v>2.7366203703703702E-3</v>
      </c>
      <c r="BT53" s="135">
        <v>2.7084490740740745E-3</v>
      </c>
    </row>
    <row r="54" spans="2:72" x14ac:dyDescent="0.2">
      <c r="B54" s="130">
        <v>49</v>
      </c>
      <c r="C54" s="131">
        <v>88</v>
      </c>
      <c r="D54" s="131" t="s">
        <v>300</v>
      </c>
      <c r="E54" s="132">
        <v>1970</v>
      </c>
      <c r="F54" s="132" t="s">
        <v>1</v>
      </c>
      <c r="G54" s="132">
        <v>21</v>
      </c>
      <c r="H54" s="131" t="s">
        <v>301</v>
      </c>
      <c r="I54" s="136">
        <v>0.15344604166666667</v>
      </c>
      <c r="J54" s="138">
        <v>3.7864699074074072E-3</v>
      </c>
      <c r="K54" s="133">
        <v>2.7707407407407407E-3</v>
      </c>
      <c r="L54" s="133">
        <v>2.6419444444444446E-3</v>
      </c>
      <c r="M54" s="133">
        <v>2.5404398148148148E-3</v>
      </c>
      <c r="N54" s="133">
        <v>2.2579745370370371E-3</v>
      </c>
      <c r="O54" s="133">
        <v>2.1876273148148146E-3</v>
      </c>
      <c r="P54" s="133">
        <v>2.2722685185185185E-3</v>
      </c>
      <c r="Q54" s="133">
        <v>2.2635763888888888E-3</v>
      </c>
      <c r="R54" s="133">
        <v>2.1862731481481481E-3</v>
      </c>
      <c r="S54" s="133">
        <v>2.1901851851851852E-3</v>
      </c>
      <c r="T54" s="133">
        <v>2.1908217592592591E-3</v>
      </c>
      <c r="U54" s="133">
        <v>2.1803240740740741E-3</v>
      </c>
      <c r="V54" s="133">
        <v>2.11943287037037E-3</v>
      </c>
      <c r="W54" s="133">
        <v>2.218263888888889E-3</v>
      </c>
      <c r="X54" s="133">
        <v>2.1969675925925928E-3</v>
      </c>
      <c r="Y54" s="133">
        <v>2.2173958333333334E-3</v>
      </c>
      <c r="Z54" s="133">
        <v>2.2710185185185186E-3</v>
      </c>
      <c r="AA54" s="133">
        <v>2.2707754629629627E-3</v>
      </c>
      <c r="AB54" s="133">
        <v>2.2195717592592592E-3</v>
      </c>
      <c r="AC54" s="133">
        <v>2.222847222222222E-3</v>
      </c>
      <c r="AD54" s="133">
        <v>2.2537037037037035E-3</v>
      </c>
      <c r="AE54" s="133">
        <v>2.2465624999999999E-3</v>
      </c>
      <c r="AF54" s="133">
        <v>2.280474537037037E-3</v>
      </c>
      <c r="AG54" s="133">
        <v>2.2506481481481483E-3</v>
      </c>
      <c r="AH54" s="133">
        <v>2.2602893518518519E-3</v>
      </c>
      <c r="AI54" s="133">
        <v>2.2570601851851853E-3</v>
      </c>
      <c r="AJ54" s="133">
        <v>2.2482754629629628E-3</v>
      </c>
      <c r="AK54" s="133">
        <v>2.2676157407407406E-3</v>
      </c>
      <c r="AL54" s="133">
        <v>2.254386574074074E-3</v>
      </c>
      <c r="AM54" s="133">
        <v>2.2583333333333331E-3</v>
      </c>
      <c r="AN54" s="133">
        <v>2.2812268518518516E-3</v>
      </c>
      <c r="AO54" s="133">
        <v>2.2343402777777778E-3</v>
      </c>
      <c r="AP54" s="133">
        <v>2.2382060185185183E-3</v>
      </c>
      <c r="AQ54" s="133">
        <v>2.2404050925925924E-3</v>
      </c>
      <c r="AR54" s="133">
        <v>2.1964120370370371E-3</v>
      </c>
      <c r="AS54" s="133">
        <v>2.2136458333333335E-3</v>
      </c>
      <c r="AT54" s="133">
        <v>2.2737037037037036E-3</v>
      </c>
      <c r="AU54" s="133">
        <v>2.3028472222222222E-3</v>
      </c>
      <c r="AV54" s="133">
        <v>2.2589351851851854E-3</v>
      </c>
      <c r="AW54" s="133">
        <v>2.275671296296296E-3</v>
      </c>
      <c r="AX54" s="133">
        <v>2.2344097222222223E-3</v>
      </c>
      <c r="AY54" s="133">
        <v>2.3911574074074074E-3</v>
      </c>
      <c r="AZ54" s="133">
        <v>2.4591666666666664E-3</v>
      </c>
      <c r="BA54" s="133">
        <v>2.4548263888888892E-3</v>
      </c>
      <c r="BB54" s="133">
        <v>2.4581712962962964E-3</v>
      </c>
      <c r="BC54" s="133">
        <v>2.7493634259259259E-3</v>
      </c>
      <c r="BD54" s="133">
        <v>2.9804745370370371E-3</v>
      </c>
      <c r="BE54" s="133">
        <v>3.0657060185185184E-3</v>
      </c>
      <c r="BF54" s="133">
        <v>3.1506134259259265E-3</v>
      </c>
      <c r="BG54" s="133">
        <v>2.9031481481481478E-3</v>
      </c>
      <c r="BH54" s="133">
        <v>2.757326388888889E-3</v>
      </c>
      <c r="BI54" s="133">
        <v>2.5239814814814816E-3</v>
      </c>
      <c r="BJ54" s="133">
        <v>2.6642708333333332E-3</v>
      </c>
      <c r="BK54" s="133">
        <v>2.6187384259259258E-3</v>
      </c>
      <c r="BL54" s="133">
        <v>2.9658101851851855E-3</v>
      </c>
      <c r="BM54" s="133">
        <v>2.4760532407407405E-3</v>
      </c>
      <c r="BN54" s="133">
        <v>2.4340740740740742E-3</v>
      </c>
      <c r="BO54" s="133">
        <v>2.835763888888889E-3</v>
      </c>
      <c r="BP54" s="133">
        <v>2.8909606481481477E-3</v>
      </c>
      <c r="BQ54" s="133">
        <v>2.7808796296296297E-3</v>
      </c>
      <c r="BR54" s="133">
        <v>2.8564236111111112E-3</v>
      </c>
      <c r="BS54" s="133">
        <v>2.299039351851852E-3</v>
      </c>
      <c r="BT54" s="135">
        <v>2.1980208333333335E-3</v>
      </c>
    </row>
    <row r="55" spans="2:72" x14ac:dyDescent="0.2">
      <c r="B55" s="130">
        <v>50</v>
      </c>
      <c r="C55" s="131">
        <v>48</v>
      </c>
      <c r="D55" s="131" t="s">
        <v>302</v>
      </c>
      <c r="E55" s="132">
        <v>1976</v>
      </c>
      <c r="F55" s="132" t="s">
        <v>2</v>
      </c>
      <c r="G55" s="132">
        <v>13</v>
      </c>
      <c r="H55" s="131" t="s">
        <v>88</v>
      </c>
      <c r="I55" s="136">
        <v>0.15368049768518519</v>
      </c>
      <c r="J55" s="138">
        <v>2.6705787037037037E-3</v>
      </c>
      <c r="K55" s="133">
        <v>2.2124537037037039E-3</v>
      </c>
      <c r="L55" s="133">
        <v>2.1777314814814814E-3</v>
      </c>
      <c r="M55" s="133">
        <v>2.1927662037037037E-3</v>
      </c>
      <c r="N55" s="133">
        <v>2.2037384259259258E-3</v>
      </c>
      <c r="O55" s="133">
        <v>2.1360185185185184E-3</v>
      </c>
      <c r="P55" s="133">
        <v>2.169351851851852E-3</v>
      </c>
      <c r="Q55" s="133">
        <v>2.1736574074074076E-3</v>
      </c>
      <c r="R55" s="133">
        <v>2.1395486111111112E-3</v>
      </c>
      <c r="S55" s="133">
        <v>2.1120601851851851E-3</v>
      </c>
      <c r="T55" s="133">
        <v>2.0588541666666667E-3</v>
      </c>
      <c r="U55" s="133">
        <v>2.1894212962962961E-3</v>
      </c>
      <c r="V55" s="133">
        <v>2.0738310185185187E-3</v>
      </c>
      <c r="W55" s="133">
        <v>2.0890972222222222E-3</v>
      </c>
      <c r="X55" s="133">
        <v>2.0902199074074074E-3</v>
      </c>
      <c r="Y55" s="133">
        <v>2.1629282407407409E-3</v>
      </c>
      <c r="Z55" s="133">
        <v>2.0992476851851853E-3</v>
      </c>
      <c r="AA55" s="133">
        <v>2.1209027777777775E-3</v>
      </c>
      <c r="AB55" s="133">
        <v>2.1434490740740741E-3</v>
      </c>
      <c r="AC55" s="133">
        <v>2.1487847222222225E-3</v>
      </c>
      <c r="AD55" s="133">
        <v>2.1055555555555554E-3</v>
      </c>
      <c r="AE55" s="133">
        <v>2.1522916666666665E-3</v>
      </c>
      <c r="AF55" s="133">
        <v>2.1757754629629631E-3</v>
      </c>
      <c r="AG55" s="133">
        <v>2.4135763888888891E-3</v>
      </c>
      <c r="AH55" s="133">
        <v>2.1445833333333334E-3</v>
      </c>
      <c r="AI55" s="133">
        <v>2.1954513888888887E-3</v>
      </c>
      <c r="AJ55" s="133">
        <v>2.2141087962962961E-3</v>
      </c>
      <c r="AK55" s="133">
        <v>2.1950694444444444E-3</v>
      </c>
      <c r="AL55" s="133">
        <v>2.1748726851851851E-3</v>
      </c>
      <c r="AM55" s="133">
        <v>2.2272337962962962E-3</v>
      </c>
      <c r="AN55" s="133">
        <v>2.2263310185185185E-3</v>
      </c>
      <c r="AO55" s="133">
        <v>2.4712037037037033E-3</v>
      </c>
      <c r="AP55" s="133">
        <v>2.2226967592592593E-3</v>
      </c>
      <c r="AQ55" s="133">
        <v>2.2203935185185182E-3</v>
      </c>
      <c r="AR55" s="133">
        <v>2.3107986111111111E-3</v>
      </c>
      <c r="AS55" s="133">
        <v>2.2612268518518519E-3</v>
      </c>
      <c r="AT55" s="133">
        <v>2.2626967592592594E-3</v>
      </c>
      <c r="AU55" s="133">
        <v>2.3375347222222222E-3</v>
      </c>
      <c r="AV55" s="133">
        <v>2.8094444444444447E-3</v>
      </c>
      <c r="AW55" s="133">
        <v>2.3715162037037034E-3</v>
      </c>
      <c r="AX55" s="133">
        <v>2.423773148148148E-3</v>
      </c>
      <c r="AY55" s="133">
        <v>2.9213773148148146E-3</v>
      </c>
      <c r="AZ55" s="133">
        <v>2.9213773148148146E-3</v>
      </c>
      <c r="BA55" s="133">
        <v>2.5142361111111108E-3</v>
      </c>
      <c r="BB55" s="133">
        <v>2.5327893518518516E-3</v>
      </c>
      <c r="BC55" s="133">
        <v>2.5938773148148149E-3</v>
      </c>
      <c r="BD55" s="133">
        <v>2.842719907407408E-3</v>
      </c>
      <c r="BE55" s="133">
        <v>2.8938541666666665E-3</v>
      </c>
      <c r="BF55" s="133">
        <v>2.6119560185185187E-3</v>
      </c>
      <c r="BG55" s="133">
        <v>2.6212384259259257E-3</v>
      </c>
      <c r="BH55" s="133">
        <v>2.8401620370370369E-3</v>
      </c>
      <c r="BI55" s="133">
        <v>2.6295254629629633E-3</v>
      </c>
      <c r="BJ55" s="133">
        <v>2.7022453703703705E-3</v>
      </c>
      <c r="BK55" s="133">
        <v>3.1615624999999999E-3</v>
      </c>
      <c r="BL55" s="133">
        <v>2.7303587962962963E-3</v>
      </c>
      <c r="BM55" s="133">
        <v>3.1601273148148148E-3</v>
      </c>
      <c r="BN55" s="133">
        <v>2.9133680555555558E-3</v>
      </c>
      <c r="BO55" s="133">
        <v>3.0665740740740744E-3</v>
      </c>
      <c r="BP55" s="133">
        <v>2.8376504629629633E-3</v>
      </c>
      <c r="BQ55" s="133">
        <v>3.1730902777777781E-3</v>
      </c>
      <c r="BR55" s="133">
        <v>2.8814930555555555E-3</v>
      </c>
      <c r="BS55" s="133">
        <v>2.9758101851851855E-3</v>
      </c>
      <c r="BT55" s="135">
        <v>2.874328703703704E-3</v>
      </c>
    </row>
    <row r="56" spans="2:72" x14ac:dyDescent="0.2">
      <c r="B56" s="130">
        <v>51</v>
      </c>
      <c r="C56" s="131">
        <v>57</v>
      </c>
      <c r="D56" s="131" t="s">
        <v>53</v>
      </c>
      <c r="E56" s="132">
        <v>1979</v>
      </c>
      <c r="F56" s="132" t="s">
        <v>2</v>
      </c>
      <c r="G56" s="132">
        <v>14</v>
      </c>
      <c r="H56" s="131" t="s">
        <v>46</v>
      </c>
      <c r="I56" s="136">
        <v>0.15375913194444443</v>
      </c>
      <c r="J56" s="138">
        <v>2.990428240740741E-3</v>
      </c>
      <c r="K56" s="133">
        <v>2.2744560185185185E-3</v>
      </c>
      <c r="L56" s="133">
        <v>2.3236689814814817E-3</v>
      </c>
      <c r="M56" s="133">
        <v>2.3286921296296298E-3</v>
      </c>
      <c r="N56" s="133">
        <v>2.2501504629629629E-3</v>
      </c>
      <c r="O56" s="133">
        <v>2.2965856481481483E-3</v>
      </c>
      <c r="P56" s="133">
        <v>2.3588078703703701E-3</v>
      </c>
      <c r="Q56" s="133">
        <v>2.3286574074074073E-3</v>
      </c>
      <c r="R56" s="133">
        <v>2.318425925925926E-3</v>
      </c>
      <c r="S56" s="133">
        <v>2.2896875000000001E-3</v>
      </c>
      <c r="T56" s="133">
        <v>2.2968749999999999E-3</v>
      </c>
      <c r="U56" s="133">
        <v>2.3359722222222224E-3</v>
      </c>
      <c r="V56" s="133">
        <v>2.2994328703703705E-3</v>
      </c>
      <c r="W56" s="133">
        <v>2.3056018518518516E-3</v>
      </c>
      <c r="X56" s="133">
        <v>2.3018287037037035E-3</v>
      </c>
      <c r="Y56" s="133">
        <v>2.3065856481481479E-3</v>
      </c>
      <c r="Z56" s="133">
        <v>2.3157523148148148E-3</v>
      </c>
      <c r="AA56" s="133">
        <v>2.3936574074074073E-3</v>
      </c>
      <c r="AB56" s="133">
        <v>2.296388888888889E-3</v>
      </c>
      <c r="AC56" s="133">
        <v>2.2653240740740741E-3</v>
      </c>
      <c r="AD56" s="133">
        <v>2.3481018518518521E-3</v>
      </c>
      <c r="AE56" s="133">
        <v>2.257002314814815E-3</v>
      </c>
      <c r="AF56" s="133">
        <v>2.3213078703703707E-3</v>
      </c>
      <c r="AG56" s="133">
        <v>2.2770949074074074E-3</v>
      </c>
      <c r="AH56" s="133">
        <v>2.3407175925925926E-3</v>
      </c>
      <c r="AI56" s="133">
        <v>2.2903356481481481E-3</v>
      </c>
      <c r="AJ56" s="133">
        <v>2.2984490740740738E-3</v>
      </c>
      <c r="AK56" s="133">
        <v>2.306273148148148E-3</v>
      </c>
      <c r="AL56" s="133">
        <v>2.344398148148148E-3</v>
      </c>
      <c r="AM56" s="133">
        <v>2.3615509259259262E-3</v>
      </c>
      <c r="AN56" s="133">
        <v>2.3748958333333335E-3</v>
      </c>
      <c r="AO56" s="133">
        <v>2.3125694444444444E-3</v>
      </c>
      <c r="AP56" s="133">
        <v>2.2925810185185184E-3</v>
      </c>
      <c r="AQ56" s="133">
        <v>2.4166898148148147E-3</v>
      </c>
      <c r="AR56" s="133">
        <v>2.5674074074074076E-3</v>
      </c>
      <c r="AS56" s="133">
        <v>2.5845833333333333E-3</v>
      </c>
      <c r="AT56" s="133">
        <v>2.3529513888888892E-3</v>
      </c>
      <c r="AU56" s="133">
        <v>2.291296296296296E-3</v>
      </c>
      <c r="AV56" s="133">
        <v>2.2551157407407407E-3</v>
      </c>
      <c r="AW56" s="133">
        <v>2.4141550925925923E-3</v>
      </c>
      <c r="AX56" s="133">
        <v>2.313726851851852E-3</v>
      </c>
      <c r="AY56" s="133">
        <v>2.3472800925925926E-3</v>
      </c>
      <c r="AZ56" s="133">
        <v>2.4198842592592592E-3</v>
      </c>
      <c r="BA56" s="133">
        <v>2.3007638888888891E-3</v>
      </c>
      <c r="BB56" s="133">
        <v>2.3604976851851851E-3</v>
      </c>
      <c r="BC56" s="133">
        <v>2.4132986111111113E-3</v>
      </c>
      <c r="BD56" s="133">
        <v>2.5428009259259262E-3</v>
      </c>
      <c r="BE56" s="133">
        <v>2.5600694444444442E-3</v>
      </c>
      <c r="BF56" s="133">
        <v>2.4436805555555553E-3</v>
      </c>
      <c r="BG56" s="133">
        <v>2.762916666666667E-3</v>
      </c>
      <c r="BH56" s="133">
        <v>2.5195023148148151E-3</v>
      </c>
      <c r="BI56" s="133">
        <v>2.5514120370370374E-3</v>
      </c>
      <c r="BJ56" s="133">
        <v>2.9220023148148148E-3</v>
      </c>
      <c r="BK56" s="133">
        <v>2.5660185185185183E-3</v>
      </c>
      <c r="BL56" s="133">
        <v>2.724247685185185E-3</v>
      </c>
      <c r="BM56" s="133">
        <v>3.2937037037037036E-3</v>
      </c>
      <c r="BN56" s="133">
        <v>2.6091203703703706E-3</v>
      </c>
      <c r="BO56" s="133">
        <v>2.6054166666666669E-3</v>
      </c>
      <c r="BP56" s="133">
        <v>2.6666087962962967E-3</v>
      </c>
      <c r="BQ56" s="133">
        <v>2.7627083333333336E-3</v>
      </c>
      <c r="BR56" s="133">
        <v>2.6427893518518523E-3</v>
      </c>
      <c r="BS56" s="133">
        <v>2.8613657407407407E-3</v>
      </c>
      <c r="BT56" s="135">
        <v>2.6848611111111114E-3</v>
      </c>
    </row>
    <row r="57" spans="2:72" x14ac:dyDescent="0.2">
      <c r="B57" s="130">
        <v>52</v>
      </c>
      <c r="C57" s="131">
        <v>80</v>
      </c>
      <c r="D57" s="131" t="s">
        <v>303</v>
      </c>
      <c r="E57" s="132">
        <v>1966</v>
      </c>
      <c r="F57" s="132" t="s">
        <v>1</v>
      </c>
      <c r="G57" s="132">
        <v>22</v>
      </c>
      <c r="H57" s="131" t="s">
        <v>32</v>
      </c>
      <c r="I57" s="136">
        <v>0.15476525462962962</v>
      </c>
      <c r="J57" s="138">
        <v>2.91818287037037E-3</v>
      </c>
      <c r="K57" s="133">
        <v>2.2273726851851851E-3</v>
      </c>
      <c r="L57" s="133">
        <v>2.264027777777778E-3</v>
      </c>
      <c r="M57" s="133">
        <v>2.2297569444444444E-3</v>
      </c>
      <c r="N57" s="133">
        <v>2.261412037037037E-3</v>
      </c>
      <c r="O57" s="133">
        <v>2.280185185185185E-3</v>
      </c>
      <c r="P57" s="133">
        <v>2.3177083333333335E-3</v>
      </c>
      <c r="Q57" s="133">
        <v>2.3004861111111112E-3</v>
      </c>
      <c r="R57" s="133">
        <v>2.2934143518518516E-3</v>
      </c>
      <c r="S57" s="133">
        <v>2.2817592592592594E-3</v>
      </c>
      <c r="T57" s="133">
        <v>2.2737962962962963E-3</v>
      </c>
      <c r="U57" s="133">
        <v>2.2988541666666665E-3</v>
      </c>
      <c r="V57" s="133">
        <v>2.313726851851852E-3</v>
      </c>
      <c r="W57" s="133">
        <v>2.3124537037037037E-3</v>
      </c>
      <c r="X57" s="133">
        <v>2.2933217592592593E-3</v>
      </c>
      <c r="Y57" s="133">
        <v>2.2971990740740743E-3</v>
      </c>
      <c r="Z57" s="133">
        <v>2.3690972222222225E-3</v>
      </c>
      <c r="AA57" s="133">
        <v>2.3213888888888889E-3</v>
      </c>
      <c r="AB57" s="133">
        <v>2.4152430555555555E-3</v>
      </c>
      <c r="AC57" s="133">
        <v>2.3021875E-3</v>
      </c>
      <c r="AD57" s="133">
        <v>2.313587962962963E-3</v>
      </c>
      <c r="AE57" s="133">
        <v>2.2976041666666665E-3</v>
      </c>
      <c r="AF57" s="133">
        <v>2.333761574074074E-3</v>
      </c>
      <c r="AG57" s="133">
        <v>2.3679513888888891E-3</v>
      </c>
      <c r="AH57" s="133">
        <v>2.3258217592592592E-3</v>
      </c>
      <c r="AI57" s="133">
        <v>2.3414930555555554E-3</v>
      </c>
      <c r="AJ57" s="133">
        <v>2.3542824074074074E-3</v>
      </c>
      <c r="AK57" s="133">
        <v>2.4099421296296295E-3</v>
      </c>
      <c r="AL57" s="133">
        <v>2.3601157407407408E-3</v>
      </c>
      <c r="AM57" s="133">
        <v>2.3580902777777775E-3</v>
      </c>
      <c r="AN57" s="133">
        <v>2.3858796296296297E-3</v>
      </c>
      <c r="AO57" s="133">
        <v>2.4804166666666668E-3</v>
      </c>
      <c r="AP57" s="133">
        <v>2.4830439814814815E-3</v>
      </c>
      <c r="AQ57" s="133">
        <v>2.381527777777778E-3</v>
      </c>
      <c r="AR57" s="133">
        <v>2.3993865740740742E-3</v>
      </c>
      <c r="AS57" s="133">
        <v>2.4039236111111115E-3</v>
      </c>
      <c r="AT57" s="133">
        <v>2.4645833333333334E-3</v>
      </c>
      <c r="AU57" s="133">
        <v>2.4026620370370369E-3</v>
      </c>
      <c r="AV57" s="133">
        <v>2.4046296296296298E-3</v>
      </c>
      <c r="AW57" s="133">
        <v>2.4549768518518519E-3</v>
      </c>
      <c r="AX57" s="133">
        <v>2.4907986111111112E-3</v>
      </c>
      <c r="AY57" s="133">
        <v>2.4553472222222225E-3</v>
      </c>
      <c r="AZ57" s="133">
        <v>2.4309953703703703E-3</v>
      </c>
      <c r="BA57" s="133">
        <v>2.5103819444444444E-3</v>
      </c>
      <c r="BB57" s="133">
        <v>2.6879398148148149E-3</v>
      </c>
      <c r="BC57" s="133">
        <v>2.5010416666666666E-3</v>
      </c>
      <c r="BD57" s="133">
        <v>2.4992361111111114E-3</v>
      </c>
      <c r="BE57" s="133">
        <v>2.5927893518518518E-3</v>
      </c>
      <c r="BF57" s="133">
        <v>2.5848611111111111E-3</v>
      </c>
      <c r="BG57" s="133">
        <v>2.7287384259259261E-3</v>
      </c>
      <c r="BH57" s="133">
        <v>2.6156018518518516E-3</v>
      </c>
      <c r="BI57" s="133">
        <v>2.6008449074074076E-3</v>
      </c>
      <c r="BJ57" s="133">
        <v>2.6927314814814817E-3</v>
      </c>
      <c r="BK57" s="133">
        <v>2.6331944444444445E-3</v>
      </c>
      <c r="BL57" s="133">
        <v>2.7199074074074074E-3</v>
      </c>
      <c r="BM57" s="133">
        <v>2.9214004629629629E-3</v>
      </c>
      <c r="BN57" s="133">
        <v>2.772164351851852E-3</v>
      </c>
      <c r="BO57" s="133">
        <v>2.8499305555555556E-3</v>
      </c>
      <c r="BP57" s="133">
        <v>2.7304050925925929E-3</v>
      </c>
      <c r="BQ57" s="133">
        <v>2.7302777777777777E-3</v>
      </c>
      <c r="BR57" s="133">
        <v>2.7044907407407404E-3</v>
      </c>
      <c r="BS57" s="133">
        <v>2.6724189814814818E-3</v>
      </c>
      <c r="BT57" s="135">
        <v>2.3445023148148149E-3</v>
      </c>
    </row>
    <row r="58" spans="2:72" x14ac:dyDescent="0.2">
      <c r="B58" s="130">
        <v>53</v>
      </c>
      <c r="C58" s="131">
        <v>113</v>
      </c>
      <c r="D58" s="131" t="s">
        <v>304</v>
      </c>
      <c r="E58" s="132">
        <v>1965</v>
      </c>
      <c r="F58" s="132" t="s">
        <v>16</v>
      </c>
      <c r="G58" s="132">
        <v>13</v>
      </c>
      <c r="H58" s="131" t="s">
        <v>305</v>
      </c>
      <c r="I58" s="136">
        <v>0.1547816898148148</v>
      </c>
      <c r="J58" s="138">
        <v>2.9423726851851855E-3</v>
      </c>
      <c r="K58" s="133">
        <v>2.2455208333333333E-3</v>
      </c>
      <c r="L58" s="133">
        <v>2.2472337962962962E-3</v>
      </c>
      <c r="M58" s="133">
        <v>2.2617939814814814E-3</v>
      </c>
      <c r="N58" s="133">
        <v>2.2824305555555558E-3</v>
      </c>
      <c r="O58" s="133">
        <v>2.264525462962963E-3</v>
      </c>
      <c r="P58" s="133">
        <v>2.2773842592592594E-3</v>
      </c>
      <c r="Q58" s="133">
        <v>2.2893518518518519E-3</v>
      </c>
      <c r="R58" s="133">
        <v>2.2990624999999999E-3</v>
      </c>
      <c r="S58" s="133">
        <v>2.2710069444444444E-3</v>
      </c>
      <c r="T58" s="133">
        <v>2.2796759259259259E-3</v>
      </c>
      <c r="U58" s="133">
        <v>2.2878009259259258E-3</v>
      </c>
      <c r="V58" s="133">
        <v>2.3127314814814816E-3</v>
      </c>
      <c r="W58" s="133">
        <v>2.3186342592592594E-3</v>
      </c>
      <c r="X58" s="133">
        <v>2.3175347222222221E-3</v>
      </c>
      <c r="Y58" s="133">
        <v>2.280798611111111E-3</v>
      </c>
      <c r="Z58" s="133">
        <v>2.3188078703703704E-3</v>
      </c>
      <c r="AA58" s="133">
        <v>2.2700231481481482E-3</v>
      </c>
      <c r="AB58" s="133">
        <v>2.2903124999999998E-3</v>
      </c>
      <c r="AC58" s="133">
        <v>2.3017708333333332E-3</v>
      </c>
      <c r="AD58" s="133">
        <v>2.2926851851851854E-3</v>
      </c>
      <c r="AE58" s="133">
        <v>2.3109375000000001E-3</v>
      </c>
      <c r="AF58" s="133">
        <v>2.2861574074074073E-3</v>
      </c>
      <c r="AG58" s="133">
        <v>2.2858333333333333E-3</v>
      </c>
      <c r="AH58" s="133">
        <v>2.3063078703703705E-3</v>
      </c>
      <c r="AI58" s="133">
        <v>2.3063425925925929E-3</v>
      </c>
      <c r="AJ58" s="133">
        <v>2.299039351851852E-3</v>
      </c>
      <c r="AK58" s="133">
        <v>2.3258449074074071E-3</v>
      </c>
      <c r="AL58" s="133">
        <v>2.2812152777777778E-3</v>
      </c>
      <c r="AM58" s="133">
        <v>2.2721296296296296E-3</v>
      </c>
      <c r="AN58" s="133">
        <v>2.3402893518518516E-3</v>
      </c>
      <c r="AO58" s="133">
        <v>2.328888888888889E-3</v>
      </c>
      <c r="AP58" s="133">
        <v>2.2908912037037038E-3</v>
      </c>
      <c r="AQ58" s="133">
        <v>2.5979861111111112E-3</v>
      </c>
      <c r="AR58" s="133">
        <v>2.3645023148148145E-3</v>
      </c>
      <c r="AS58" s="133">
        <v>2.3369328703703703E-3</v>
      </c>
      <c r="AT58" s="133">
        <v>2.3515624999999999E-3</v>
      </c>
      <c r="AU58" s="133">
        <v>2.303298611111111E-3</v>
      </c>
      <c r="AV58" s="133">
        <v>2.3352199074074074E-3</v>
      </c>
      <c r="AW58" s="133">
        <v>2.9646527777777779E-3</v>
      </c>
      <c r="AX58" s="133">
        <v>2.4070023148148145E-3</v>
      </c>
      <c r="AY58" s="133">
        <v>2.381597222222222E-3</v>
      </c>
      <c r="AZ58" s="133">
        <v>2.4029629629629631E-3</v>
      </c>
      <c r="BA58" s="133">
        <v>2.3643518518518519E-3</v>
      </c>
      <c r="BB58" s="133">
        <v>2.3402777777777779E-3</v>
      </c>
      <c r="BC58" s="133">
        <v>2.3817824074074075E-3</v>
      </c>
      <c r="BD58" s="133">
        <v>3.2022569444444446E-3</v>
      </c>
      <c r="BE58" s="133">
        <v>2.4739120370370371E-3</v>
      </c>
      <c r="BF58" s="133">
        <v>3.0755787037037036E-3</v>
      </c>
      <c r="BG58" s="133">
        <v>2.5530671296296295E-3</v>
      </c>
      <c r="BH58" s="133">
        <v>2.4966550925925924E-3</v>
      </c>
      <c r="BI58" s="133">
        <v>2.5312500000000001E-3</v>
      </c>
      <c r="BJ58" s="133">
        <v>2.5397916666666668E-3</v>
      </c>
      <c r="BK58" s="133">
        <v>3.7231712962962969E-3</v>
      </c>
      <c r="BL58" s="133">
        <v>2.6964699074074074E-3</v>
      </c>
      <c r="BM58" s="133">
        <v>2.5511458333333332E-3</v>
      </c>
      <c r="BN58" s="133">
        <v>2.5832175925925927E-3</v>
      </c>
      <c r="BO58" s="133">
        <v>2.5784490740740737E-3</v>
      </c>
      <c r="BP58" s="133">
        <v>3.5222916666666666E-3</v>
      </c>
      <c r="BQ58" s="133">
        <v>2.6142013888888886E-3</v>
      </c>
      <c r="BR58" s="133">
        <v>2.6610995370370369E-3</v>
      </c>
      <c r="BS58" s="133">
        <v>2.6344560185185186E-3</v>
      </c>
      <c r="BT58" s="135">
        <v>2.5272106481481482E-3</v>
      </c>
    </row>
    <row r="59" spans="2:72" x14ac:dyDescent="0.2">
      <c r="B59" s="130">
        <v>54</v>
      </c>
      <c r="C59" s="131">
        <v>94</v>
      </c>
      <c r="D59" s="131" t="s">
        <v>77</v>
      </c>
      <c r="E59" s="132">
        <v>1969</v>
      </c>
      <c r="F59" s="132" t="s">
        <v>1</v>
      </c>
      <c r="G59" s="132">
        <v>23</v>
      </c>
      <c r="H59" s="131" t="s">
        <v>78</v>
      </c>
      <c r="I59" s="136">
        <v>0.15495204861111112</v>
      </c>
      <c r="J59" s="138">
        <v>2.6093634259259256E-3</v>
      </c>
      <c r="K59" s="133">
        <v>2.0114120370370368E-3</v>
      </c>
      <c r="L59" s="133">
        <v>2.0985995370370373E-3</v>
      </c>
      <c r="M59" s="133">
        <v>2.1316435185185184E-3</v>
      </c>
      <c r="N59" s="133">
        <v>2.1282175925925926E-3</v>
      </c>
      <c r="O59" s="133">
        <v>2.1283217592592591E-3</v>
      </c>
      <c r="P59" s="133">
        <v>2.1014930555555557E-3</v>
      </c>
      <c r="Q59" s="133">
        <v>2.1234837962962965E-3</v>
      </c>
      <c r="R59" s="133">
        <v>2.1679050925925924E-3</v>
      </c>
      <c r="S59" s="133">
        <v>2.1581597222222223E-3</v>
      </c>
      <c r="T59" s="133">
        <v>2.1834837962962966E-3</v>
      </c>
      <c r="U59" s="133">
        <v>2.1933101851851853E-3</v>
      </c>
      <c r="V59" s="133">
        <v>2.2211342592592591E-3</v>
      </c>
      <c r="W59" s="133">
        <v>2.2476967592592592E-3</v>
      </c>
      <c r="X59" s="133">
        <v>2.208622685185185E-3</v>
      </c>
      <c r="Y59" s="133">
        <v>2.1992939814814813E-3</v>
      </c>
      <c r="Z59" s="133">
        <v>2.2279050925925925E-3</v>
      </c>
      <c r="AA59" s="133">
        <v>2.1984490740740745E-3</v>
      </c>
      <c r="AB59" s="133">
        <v>2.1772106481481482E-3</v>
      </c>
      <c r="AC59" s="133">
        <v>2.2540393518518521E-3</v>
      </c>
      <c r="AD59" s="133">
        <v>2.222708333333333E-3</v>
      </c>
      <c r="AE59" s="133">
        <v>2.2735069444444443E-3</v>
      </c>
      <c r="AF59" s="133">
        <v>2.2972685185185188E-3</v>
      </c>
      <c r="AG59" s="133">
        <v>2.2390740740740743E-3</v>
      </c>
      <c r="AH59" s="133">
        <v>2.2810185185185186E-3</v>
      </c>
      <c r="AI59" s="133">
        <v>2.3351388888888888E-3</v>
      </c>
      <c r="AJ59" s="133">
        <v>2.3900810185185184E-3</v>
      </c>
      <c r="AK59" s="133">
        <v>2.275925925925926E-3</v>
      </c>
      <c r="AL59" s="133">
        <v>2.3418749999999998E-3</v>
      </c>
      <c r="AM59" s="133">
        <v>2.3481365740740741E-3</v>
      </c>
      <c r="AN59" s="133">
        <v>2.2988657407407406E-3</v>
      </c>
      <c r="AO59" s="133">
        <v>2.4346296296296299E-3</v>
      </c>
      <c r="AP59" s="133">
        <v>2.3711226851851853E-3</v>
      </c>
      <c r="AQ59" s="133">
        <v>2.3916666666666665E-3</v>
      </c>
      <c r="AR59" s="133">
        <v>2.4792824074074075E-3</v>
      </c>
      <c r="AS59" s="133">
        <v>2.5287152777777777E-3</v>
      </c>
      <c r="AT59" s="133">
        <v>2.4262268518518517E-3</v>
      </c>
      <c r="AU59" s="133">
        <v>2.5221180555555557E-3</v>
      </c>
      <c r="AV59" s="133">
        <v>2.4726620370370371E-3</v>
      </c>
      <c r="AW59" s="133">
        <v>2.5398148148148146E-3</v>
      </c>
      <c r="AX59" s="133">
        <v>2.5279050925925924E-3</v>
      </c>
      <c r="AY59" s="133">
        <v>2.5279050925925924E-3</v>
      </c>
      <c r="AZ59" s="133">
        <v>2.619247685185185E-3</v>
      </c>
      <c r="BA59" s="133">
        <v>2.6948148148148148E-3</v>
      </c>
      <c r="BB59" s="133">
        <v>2.6972337962962965E-3</v>
      </c>
      <c r="BC59" s="133">
        <v>2.6551967592592595E-3</v>
      </c>
      <c r="BD59" s="133">
        <v>2.719664351851852E-3</v>
      </c>
      <c r="BE59" s="133">
        <v>2.7764120370370373E-3</v>
      </c>
      <c r="BF59" s="133">
        <v>2.8056828703703703E-3</v>
      </c>
      <c r="BG59" s="133">
        <v>2.7449421296296297E-3</v>
      </c>
      <c r="BH59" s="133">
        <v>2.9402199074074075E-3</v>
      </c>
      <c r="BI59" s="133">
        <v>2.8454050925925925E-3</v>
      </c>
      <c r="BJ59" s="133">
        <v>2.7636342592592591E-3</v>
      </c>
      <c r="BK59" s="133">
        <v>2.8223958333333334E-3</v>
      </c>
      <c r="BL59" s="133">
        <v>2.7805787037037035E-3</v>
      </c>
      <c r="BM59" s="133">
        <v>2.8955671296296294E-3</v>
      </c>
      <c r="BN59" s="133">
        <v>2.8801388888888891E-3</v>
      </c>
      <c r="BO59" s="133">
        <v>2.928113425925926E-3</v>
      </c>
      <c r="BP59" s="133">
        <v>3.0045138888888895E-3</v>
      </c>
      <c r="BQ59" s="133">
        <v>2.953263888888889E-3</v>
      </c>
      <c r="BR59" s="133">
        <v>2.8232986111111111E-3</v>
      </c>
      <c r="BS59" s="133">
        <v>2.8661689814814817E-3</v>
      </c>
      <c r="BT59" s="135">
        <v>2.4401620370370371E-3</v>
      </c>
    </row>
    <row r="60" spans="2:72" x14ac:dyDescent="0.2">
      <c r="B60" s="130">
        <v>55</v>
      </c>
      <c r="C60" s="131">
        <v>21</v>
      </c>
      <c r="D60" s="131" t="s">
        <v>306</v>
      </c>
      <c r="E60" s="132">
        <v>1964</v>
      </c>
      <c r="F60" s="132" t="s">
        <v>16</v>
      </c>
      <c r="G60" s="132">
        <v>14</v>
      </c>
      <c r="H60" s="131" t="s">
        <v>349</v>
      </c>
      <c r="I60" s="136">
        <v>0.15507870370370372</v>
      </c>
      <c r="J60" s="138">
        <v>2.925925925925926E-3</v>
      </c>
      <c r="K60" s="133">
        <v>2.2402314814814815E-3</v>
      </c>
      <c r="L60" s="133">
        <v>2.2517245370370369E-3</v>
      </c>
      <c r="M60" s="133">
        <v>2.2528819444444441E-3</v>
      </c>
      <c r="N60" s="133">
        <v>2.2585879629629627E-3</v>
      </c>
      <c r="O60" s="133">
        <v>2.2899537037037038E-3</v>
      </c>
      <c r="P60" s="133">
        <v>2.2462037037037038E-3</v>
      </c>
      <c r="Q60" s="133">
        <v>2.2127314814814813E-3</v>
      </c>
      <c r="R60" s="133">
        <v>2.2680324074074074E-3</v>
      </c>
      <c r="S60" s="133">
        <v>2.3001041666666669E-3</v>
      </c>
      <c r="T60" s="133">
        <v>2.2630787037037038E-3</v>
      </c>
      <c r="U60" s="133">
        <v>2.2520949074074075E-3</v>
      </c>
      <c r="V60" s="133">
        <v>2.2647337962962964E-3</v>
      </c>
      <c r="W60" s="133">
        <v>2.3112731481481482E-3</v>
      </c>
      <c r="X60" s="133">
        <v>2.2953819444444441E-3</v>
      </c>
      <c r="Y60" s="133">
        <v>2.2970717592592591E-3</v>
      </c>
      <c r="Z60" s="133">
        <v>2.2863194444444446E-3</v>
      </c>
      <c r="AA60" s="133">
        <v>2.349201388888889E-3</v>
      </c>
      <c r="AB60" s="133">
        <v>2.3241203703703705E-3</v>
      </c>
      <c r="AC60" s="133">
        <v>2.1749652777777778E-3</v>
      </c>
      <c r="AD60" s="133">
        <v>2.2840856481481479E-3</v>
      </c>
      <c r="AE60" s="133">
        <v>2.3246296296296296E-3</v>
      </c>
      <c r="AF60" s="133">
        <v>2.3008449074074073E-3</v>
      </c>
      <c r="AG60" s="133">
        <v>2.1444328703703703E-3</v>
      </c>
      <c r="AH60" s="133">
        <v>2.3523379629629632E-3</v>
      </c>
      <c r="AI60" s="133">
        <v>2.3591898148148148E-3</v>
      </c>
      <c r="AJ60" s="133">
        <v>2.4067708333333332E-3</v>
      </c>
      <c r="AK60" s="133">
        <v>2.4331828703703703E-3</v>
      </c>
      <c r="AL60" s="133">
        <v>2.4757870370370372E-3</v>
      </c>
      <c r="AM60" s="133">
        <v>2.4505671296296298E-3</v>
      </c>
      <c r="AN60" s="133">
        <v>2.3924189814814815E-3</v>
      </c>
      <c r="AO60" s="133">
        <v>2.4396180555555556E-3</v>
      </c>
      <c r="AP60" s="133">
        <v>2.4352893518518517E-3</v>
      </c>
      <c r="AQ60" s="133">
        <v>2.5003819444444444E-3</v>
      </c>
      <c r="AR60" s="133">
        <v>2.4467708333333333E-3</v>
      </c>
      <c r="AS60" s="133">
        <v>2.418148148148148E-3</v>
      </c>
      <c r="AT60" s="133">
        <v>2.4632523148148148E-3</v>
      </c>
      <c r="AU60" s="133">
        <v>2.3619097222222223E-3</v>
      </c>
      <c r="AV60" s="133">
        <v>2.5072800925925926E-3</v>
      </c>
      <c r="AW60" s="133">
        <v>2.5622569444444443E-3</v>
      </c>
      <c r="AX60" s="133">
        <v>2.5567939814814815E-3</v>
      </c>
      <c r="AY60" s="133">
        <v>2.4342361111111114E-3</v>
      </c>
      <c r="AZ60" s="133">
        <v>2.5249305555555554E-3</v>
      </c>
      <c r="BA60" s="133">
        <v>2.6011805555555554E-3</v>
      </c>
      <c r="BB60" s="133">
        <v>2.6447337962962961E-3</v>
      </c>
      <c r="BC60" s="133">
        <v>2.6271874999999997E-3</v>
      </c>
      <c r="BD60" s="133">
        <v>2.6553587962962963E-3</v>
      </c>
      <c r="BE60" s="133">
        <v>2.6682291666666664E-3</v>
      </c>
      <c r="BF60" s="133">
        <v>2.6291087962962961E-3</v>
      </c>
      <c r="BG60" s="133">
        <v>2.6213310185185181E-3</v>
      </c>
      <c r="BH60" s="133">
        <v>2.6831597222222222E-3</v>
      </c>
      <c r="BI60" s="133">
        <v>2.5803472222222222E-3</v>
      </c>
      <c r="BJ60" s="133">
        <v>2.6620254629629633E-3</v>
      </c>
      <c r="BK60" s="133">
        <v>2.8114467592592596E-3</v>
      </c>
      <c r="BL60" s="133">
        <v>2.909259259259259E-3</v>
      </c>
      <c r="BM60" s="133">
        <v>2.9176273148148152E-3</v>
      </c>
      <c r="BN60" s="133">
        <v>2.9211111111111117E-3</v>
      </c>
      <c r="BO60" s="133">
        <v>2.9476157407407407E-3</v>
      </c>
      <c r="BP60" s="133">
        <v>3.015972222222222E-3</v>
      </c>
      <c r="BQ60" s="133">
        <v>2.7165740740740739E-3</v>
      </c>
      <c r="BR60" s="133">
        <v>2.6737731481481486E-3</v>
      </c>
      <c r="BS60" s="133">
        <v>2.0928703703703704E-3</v>
      </c>
      <c r="BT60" s="135">
        <v>2.0600578703703705E-3</v>
      </c>
    </row>
    <row r="61" spans="2:72" x14ac:dyDescent="0.2">
      <c r="B61" s="130">
        <v>56</v>
      </c>
      <c r="C61" s="131">
        <v>116</v>
      </c>
      <c r="D61" s="131" t="s">
        <v>49</v>
      </c>
      <c r="E61" s="132">
        <v>1970</v>
      </c>
      <c r="F61" s="132" t="s">
        <v>1</v>
      </c>
      <c r="G61" s="132">
        <v>24</v>
      </c>
      <c r="H61" s="131" t="s">
        <v>36</v>
      </c>
      <c r="I61" s="136">
        <v>0.15567493055555556</v>
      </c>
      <c r="J61" s="138">
        <v>3.0649768518518517E-3</v>
      </c>
      <c r="K61" s="133">
        <v>2.2764467592592593E-3</v>
      </c>
      <c r="L61" s="133">
        <v>2.3045370370370368E-3</v>
      </c>
      <c r="M61" s="133">
        <v>2.3184027777777777E-3</v>
      </c>
      <c r="N61" s="133">
        <v>2.3167476851851851E-3</v>
      </c>
      <c r="O61" s="133">
        <v>2.3149189814814816E-3</v>
      </c>
      <c r="P61" s="133">
        <v>2.3391550925925928E-3</v>
      </c>
      <c r="Q61" s="133">
        <v>2.3017361111111107E-3</v>
      </c>
      <c r="R61" s="133">
        <v>2.3643865740740743E-3</v>
      </c>
      <c r="S61" s="133">
        <v>2.3492476851851851E-3</v>
      </c>
      <c r="T61" s="133">
        <v>2.3415509259259262E-3</v>
      </c>
      <c r="U61" s="133">
        <v>2.3042129629629632E-3</v>
      </c>
      <c r="V61" s="133">
        <v>2.2958217592592592E-3</v>
      </c>
      <c r="W61" s="133">
        <v>2.3702430555555556E-3</v>
      </c>
      <c r="X61" s="133">
        <v>2.3420254629629629E-3</v>
      </c>
      <c r="Y61" s="133">
        <v>2.2449537037037039E-3</v>
      </c>
      <c r="Z61" s="133">
        <v>2.230914351851852E-3</v>
      </c>
      <c r="AA61" s="133">
        <v>2.2347569444444442E-3</v>
      </c>
      <c r="AB61" s="133">
        <v>2.2545833333333333E-3</v>
      </c>
      <c r="AC61" s="133">
        <v>2.2868055555555554E-3</v>
      </c>
      <c r="AD61" s="133">
        <v>2.2973958333333331E-3</v>
      </c>
      <c r="AE61" s="133">
        <v>2.3380439814814813E-3</v>
      </c>
      <c r="AF61" s="133">
        <v>2.2807754629629632E-3</v>
      </c>
      <c r="AG61" s="133">
        <v>2.2892824074074074E-3</v>
      </c>
      <c r="AH61" s="133">
        <v>2.3445370370370369E-3</v>
      </c>
      <c r="AI61" s="133">
        <v>2.3278703703703703E-3</v>
      </c>
      <c r="AJ61" s="133">
        <v>2.3053240740740738E-3</v>
      </c>
      <c r="AK61" s="133">
        <v>2.3566898148148145E-3</v>
      </c>
      <c r="AL61" s="133">
        <v>2.3378703703703704E-3</v>
      </c>
      <c r="AM61" s="133">
        <v>2.4523032407407406E-3</v>
      </c>
      <c r="AN61" s="133">
        <v>2.3170370370370372E-3</v>
      </c>
      <c r="AO61" s="133">
        <v>2.3660416666666665E-3</v>
      </c>
      <c r="AP61" s="133">
        <v>2.4006481481481478E-3</v>
      </c>
      <c r="AQ61" s="133">
        <v>2.4459837962962964E-3</v>
      </c>
      <c r="AR61" s="133">
        <v>2.5147569444444445E-3</v>
      </c>
      <c r="AS61" s="133">
        <v>2.5163657407407405E-3</v>
      </c>
      <c r="AT61" s="133">
        <v>2.5818518518518521E-3</v>
      </c>
      <c r="AU61" s="133">
        <v>2.4208217592592593E-3</v>
      </c>
      <c r="AV61" s="133">
        <v>2.4507175925925924E-3</v>
      </c>
      <c r="AW61" s="133">
        <v>2.4748726851851854E-3</v>
      </c>
      <c r="AX61" s="133">
        <v>2.5007638888888887E-3</v>
      </c>
      <c r="AY61" s="133">
        <v>2.4840277777777777E-3</v>
      </c>
      <c r="AZ61" s="133">
        <v>2.5354050925925926E-3</v>
      </c>
      <c r="BA61" s="133">
        <v>2.5476504629629629E-3</v>
      </c>
      <c r="BB61" s="133">
        <v>3.1925925925925924E-3</v>
      </c>
      <c r="BC61" s="133">
        <v>2.509525462962963E-3</v>
      </c>
      <c r="BD61" s="133">
        <v>2.4943981481481479E-3</v>
      </c>
      <c r="BE61" s="133">
        <v>2.5907523148148148E-3</v>
      </c>
      <c r="BF61" s="133">
        <v>2.5929976851851852E-3</v>
      </c>
      <c r="BG61" s="133">
        <v>2.6290393518518516E-3</v>
      </c>
      <c r="BH61" s="133">
        <v>2.6306365740740739E-3</v>
      </c>
      <c r="BI61" s="133">
        <v>3.0127777777777778E-3</v>
      </c>
      <c r="BJ61" s="133">
        <v>2.5990277777777778E-3</v>
      </c>
      <c r="BK61" s="133">
        <v>2.6092824074074074E-3</v>
      </c>
      <c r="BL61" s="133">
        <v>2.5976504629629626E-3</v>
      </c>
      <c r="BM61" s="133">
        <v>2.6211226851851851E-3</v>
      </c>
      <c r="BN61" s="133">
        <v>2.7852314814814818E-3</v>
      </c>
      <c r="BO61" s="133">
        <v>2.656122685185185E-3</v>
      </c>
      <c r="BP61" s="133">
        <v>2.6848611111111114E-3</v>
      </c>
      <c r="BQ61" s="133">
        <v>3.0486689814814816E-3</v>
      </c>
      <c r="BR61" s="133">
        <v>2.6672800925925926E-3</v>
      </c>
      <c r="BS61" s="133">
        <v>2.5446064814814815E-3</v>
      </c>
      <c r="BT61" s="135">
        <v>2.4648958333333333E-3</v>
      </c>
    </row>
    <row r="62" spans="2:72" x14ac:dyDescent="0.2">
      <c r="B62" s="130">
        <v>57</v>
      </c>
      <c r="C62" s="131">
        <v>36</v>
      </c>
      <c r="D62" s="131" t="s">
        <v>43</v>
      </c>
      <c r="E62" s="132">
        <v>1975</v>
      </c>
      <c r="F62" s="132" t="s">
        <v>1</v>
      </c>
      <c r="G62" s="132">
        <v>25</v>
      </c>
      <c r="H62" s="131" t="s">
        <v>44</v>
      </c>
      <c r="I62" s="136">
        <v>0.15594894675925927</v>
      </c>
      <c r="J62" s="138">
        <v>2.9400115740740745E-3</v>
      </c>
      <c r="K62" s="133">
        <v>2.2233796296296294E-3</v>
      </c>
      <c r="L62" s="133">
        <v>2.2209722222222223E-3</v>
      </c>
      <c r="M62" s="133">
        <v>2.1962847222222223E-3</v>
      </c>
      <c r="N62" s="133">
        <v>2.2246759259259255E-3</v>
      </c>
      <c r="O62" s="133">
        <v>2.1981597222222224E-3</v>
      </c>
      <c r="P62" s="133">
        <v>2.1948379629629631E-3</v>
      </c>
      <c r="Q62" s="133">
        <v>2.2064236111111108E-3</v>
      </c>
      <c r="R62" s="133">
        <v>2.1979166666666666E-3</v>
      </c>
      <c r="S62" s="133">
        <v>2.1887268518518519E-3</v>
      </c>
      <c r="T62" s="133">
        <v>2.2086689814814816E-3</v>
      </c>
      <c r="U62" s="133">
        <v>2.2121990740740743E-3</v>
      </c>
      <c r="V62" s="133">
        <v>2.2124189814814814E-3</v>
      </c>
      <c r="W62" s="133">
        <v>2.2383796296296297E-3</v>
      </c>
      <c r="X62" s="133">
        <v>2.2234837962962963E-3</v>
      </c>
      <c r="Y62" s="133">
        <v>2.2350925925925928E-3</v>
      </c>
      <c r="Z62" s="133">
        <v>2.2584606481481483E-3</v>
      </c>
      <c r="AA62" s="133">
        <v>2.1802546296296296E-3</v>
      </c>
      <c r="AB62" s="133">
        <v>2.2111458333333336E-3</v>
      </c>
      <c r="AC62" s="133">
        <v>2.246898148148148E-3</v>
      </c>
      <c r="AD62" s="133">
        <v>2.2414814814814814E-3</v>
      </c>
      <c r="AE62" s="133">
        <v>2.2024305555555556E-3</v>
      </c>
      <c r="AF62" s="133">
        <v>2.2558912037037035E-3</v>
      </c>
      <c r="AG62" s="133">
        <v>2.2137384259259259E-3</v>
      </c>
      <c r="AH62" s="133">
        <v>2.2311458333333332E-3</v>
      </c>
      <c r="AI62" s="133">
        <v>2.2815625000000002E-3</v>
      </c>
      <c r="AJ62" s="133">
        <v>2.291145833333333E-3</v>
      </c>
      <c r="AK62" s="133">
        <v>2.352175925925926E-3</v>
      </c>
      <c r="AL62" s="133">
        <v>2.4350462962962967E-3</v>
      </c>
      <c r="AM62" s="133">
        <v>2.3919097222222224E-3</v>
      </c>
      <c r="AN62" s="133">
        <v>2.4661689814814811E-3</v>
      </c>
      <c r="AO62" s="133">
        <v>2.3728009259259262E-3</v>
      </c>
      <c r="AP62" s="133">
        <v>2.3881481481481484E-3</v>
      </c>
      <c r="AQ62" s="133">
        <v>2.3363078703703701E-3</v>
      </c>
      <c r="AR62" s="133">
        <v>2.421550925925926E-3</v>
      </c>
      <c r="AS62" s="133">
        <v>2.5276041666666663E-3</v>
      </c>
      <c r="AT62" s="133">
        <v>2.5532986111111112E-3</v>
      </c>
      <c r="AU62" s="133">
        <v>2.6022569444444448E-3</v>
      </c>
      <c r="AV62" s="133">
        <v>2.7202083333333332E-3</v>
      </c>
      <c r="AW62" s="133">
        <v>2.7155671296296298E-3</v>
      </c>
      <c r="AX62" s="133">
        <v>2.7789004629629635E-3</v>
      </c>
      <c r="AY62" s="133">
        <v>2.8447106481481483E-3</v>
      </c>
      <c r="AZ62" s="133">
        <v>2.7988657407407407E-3</v>
      </c>
      <c r="BA62" s="133">
        <v>3.0444328703703705E-3</v>
      </c>
      <c r="BB62" s="133">
        <v>2.7410995370370371E-3</v>
      </c>
      <c r="BC62" s="133">
        <v>2.6108796296296297E-3</v>
      </c>
      <c r="BD62" s="133">
        <v>2.6918402777777778E-3</v>
      </c>
      <c r="BE62" s="133">
        <v>2.3051504629629628E-3</v>
      </c>
      <c r="BF62" s="133">
        <v>2.225E-3</v>
      </c>
      <c r="BG62" s="133">
        <v>2.09625E-3</v>
      </c>
      <c r="BH62" s="133">
        <v>2.3809837962962964E-3</v>
      </c>
      <c r="BI62" s="133">
        <v>2.3916898148148148E-3</v>
      </c>
      <c r="BJ62" s="133">
        <v>2.5118750000000002E-3</v>
      </c>
      <c r="BK62" s="133">
        <v>2.6581597222222219E-3</v>
      </c>
      <c r="BL62" s="133">
        <v>2.852175925925926E-3</v>
      </c>
      <c r="BM62" s="133">
        <v>3.0231365740740739E-3</v>
      </c>
      <c r="BN62" s="133">
        <v>3.2096875000000003E-3</v>
      </c>
      <c r="BO62" s="133">
        <v>2.831712962962963E-3</v>
      </c>
      <c r="BP62" s="133">
        <v>2.8808333333333329E-3</v>
      </c>
      <c r="BQ62" s="133">
        <v>3.3999999999999998E-3</v>
      </c>
      <c r="BR62" s="133">
        <v>3.2531134259259262E-3</v>
      </c>
      <c r="BS62" s="133">
        <v>2.9782175925925926E-3</v>
      </c>
      <c r="BT62" s="135">
        <v>2.4214004629629633E-3</v>
      </c>
    </row>
    <row r="63" spans="2:72" x14ac:dyDescent="0.2">
      <c r="B63" s="130">
        <v>58</v>
      </c>
      <c r="C63" s="131">
        <v>112</v>
      </c>
      <c r="D63" s="131" t="s">
        <v>307</v>
      </c>
      <c r="E63" s="132">
        <v>1969</v>
      </c>
      <c r="F63" s="132" t="s">
        <v>1</v>
      </c>
      <c r="G63" s="132">
        <v>26</v>
      </c>
      <c r="H63" s="131" t="s">
        <v>308</v>
      </c>
      <c r="I63" s="136">
        <v>0.15624251157407407</v>
      </c>
      <c r="J63" s="138">
        <v>2.9279861111111112E-3</v>
      </c>
      <c r="K63" s="133">
        <v>2.1483217592592591E-3</v>
      </c>
      <c r="L63" s="133">
        <v>2.1552777777777781E-3</v>
      </c>
      <c r="M63" s="133">
        <v>2.3086226851851853E-3</v>
      </c>
      <c r="N63" s="133">
        <v>2.3258101851851851E-3</v>
      </c>
      <c r="O63" s="133">
        <v>2.3032870370370373E-3</v>
      </c>
      <c r="P63" s="133">
        <v>2.3127430555555557E-3</v>
      </c>
      <c r="Q63" s="133">
        <v>2.3096064814814815E-3</v>
      </c>
      <c r="R63" s="133">
        <v>2.2659722222222222E-3</v>
      </c>
      <c r="S63" s="133">
        <v>2.243773148148148E-3</v>
      </c>
      <c r="T63" s="133">
        <v>2.2157291666666666E-3</v>
      </c>
      <c r="U63" s="133">
        <v>2.2692592592592591E-3</v>
      </c>
      <c r="V63" s="133">
        <v>2.2004629629629631E-3</v>
      </c>
      <c r="W63" s="133">
        <v>2.1987037037037036E-3</v>
      </c>
      <c r="X63" s="133">
        <v>2.1720138888888887E-3</v>
      </c>
      <c r="Y63" s="133">
        <v>2.2354976851851854E-3</v>
      </c>
      <c r="Z63" s="133">
        <v>2.304837962962963E-3</v>
      </c>
      <c r="AA63" s="133">
        <v>2.2172453703703703E-3</v>
      </c>
      <c r="AB63" s="133">
        <v>2.2195486111111109E-3</v>
      </c>
      <c r="AC63" s="133">
        <v>2.1724421296296296E-3</v>
      </c>
      <c r="AD63" s="133">
        <v>2.156412037037037E-3</v>
      </c>
      <c r="AE63" s="133">
        <v>2.23087962962963E-3</v>
      </c>
      <c r="AF63" s="133">
        <v>2.1981597222222224E-3</v>
      </c>
      <c r="AG63" s="133">
        <v>2.1914351851851856E-3</v>
      </c>
      <c r="AH63" s="133">
        <v>2.3595370370370372E-3</v>
      </c>
      <c r="AI63" s="133">
        <v>2.1672685185185185E-3</v>
      </c>
      <c r="AJ63" s="133">
        <v>2.1601041666666665E-3</v>
      </c>
      <c r="AK63" s="133">
        <v>2.194398148148148E-3</v>
      </c>
      <c r="AL63" s="133">
        <v>2.2588657407407405E-3</v>
      </c>
      <c r="AM63" s="133">
        <v>2.1460416666666668E-3</v>
      </c>
      <c r="AN63" s="133">
        <v>2.2003703703703703E-3</v>
      </c>
      <c r="AO63" s="133">
        <v>2.7124768518518518E-3</v>
      </c>
      <c r="AP63" s="133">
        <v>2.1946064814814814E-3</v>
      </c>
      <c r="AQ63" s="133">
        <v>2.2079861111111111E-3</v>
      </c>
      <c r="AR63" s="133">
        <v>2.4568055555555554E-3</v>
      </c>
      <c r="AS63" s="133">
        <v>2.2613657407407404E-3</v>
      </c>
      <c r="AT63" s="133">
        <v>2.4110416666666664E-3</v>
      </c>
      <c r="AU63" s="133">
        <v>2.4798495370370369E-3</v>
      </c>
      <c r="AV63" s="133">
        <v>2.493148148148148E-3</v>
      </c>
      <c r="AW63" s="133">
        <v>2.3304861111111113E-3</v>
      </c>
      <c r="AX63" s="133">
        <v>2.534861111111111E-3</v>
      </c>
      <c r="AY63" s="133">
        <v>2.3989120370370371E-3</v>
      </c>
      <c r="AZ63" s="133">
        <v>2.5519791666666668E-3</v>
      </c>
      <c r="BA63" s="133">
        <v>2.7280208333333336E-3</v>
      </c>
      <c r="BB63" s="133">
        <v>2.5616550925925924E-3</v>
      </c>
      <c r="BC63" s="133">
        <v>2.7493865740740742E-3</v>
      </c>
      <c r="BD63" s="133">
        <v>2.4963078703703705E-3</v>
      </c>
      <c r="BE63" s="133">
        <v>2.5973148148148149E-3</v>
      </c>
      <c r="BF63" s="133">
        <v>2.6893518518518521E-3</v>
      </c>
      <c r="BG63" s="133">
        <v>2.9083217592592594E-3</v>
      </c>
      <c r="BH63" s="133">
        <v>2.6134953703703702E-3</v>
      </c>
      <c r="BI63" s="133">
        <v>2.8248958333333333E-3</v>
      </c>
      <c r="BJ63" s="133">
        <v>3.0452199074074075E-3</v>
      </c>
      <c r="BK63" s="133">
        <v>3.0750347222222221E-3</v>
      </c>
      <c r="BL63" s="133">
        <v>3.0962731481481483E-3</v>
      </c>
      <c r="BM63" s="133">
        <v>2.9854861111111111E-3</v>
      </c>
      <c r="BN63" s="133">
        <v>3.2707060185185187E-3</v>
      </c>
      <c r="BO63" s="133">
        <v>3.1033449074074075E-3</v>
      </c>
      <c r="BP63" s="133">
        <v>3.0722337962962964E-3</v>
      </c>
      <c r="BQ63" s="133">
        <v>2.9113888888888887E-3</v>
      </c>
      <c r="BR63" s="133">
        <v>3.1240277777777777E-3</v>
      </c>
      <c r="BS63" s="133">
        <v>2.9433449074074071E-3</v>
      </c>
      <c r="BT63" s="135">
        <v>2.6425694444444443E-3</v>
      </c>
    </row>
    <row r="64" spans="2:72" x14ac:dyDescent="0.2">
      <c r="B64" s="130">
        <v>59</v>
      </c>
      <c r="C64" s="131">
        <v>103</v>
      </c>
      <c r="D64" s="131" t="s">
        <v>47</v>
      </c>
      <c r="E64" s="132">
        <v>1968</v>
      </c>
      <c r="F64" s="132" t="s">
        <v>19</v>
      </c>
      <c r="G64" s="132">
        <v>2</v>
      </c>
      <c r="H64" s="131" t="s">
        <v>48</v>
      </c>
      <c r="I64" s="136">
        <v>0.15630906250000001</v>
      </c>
      <c r="J64" s="138">
        <v>3.059837962962963E-3</v>
      </c>
      <c r="K64" s="133">
        <v>2.2547569444444442E-3</v>
      </c>
      <c r="L64" s="133">
        <v>2.292303240740741E-3</v>
      </c>
      <c r="M64" s="133">
        <v>2.3218518518518519E-3</v>
      </c>
      <c r="N64" s="133">
        <v>2.3112615740740741E-3</v>
      </c>
      <c r="O64" s="133">
        <v>2.3423495370370373E-3</v>
      </c>
      <c r="P64" s="133">
        <v>2.2961342592592595E-3</v>
      </c>
      <c r="Q64" s="133">
        <v>2.3100115740740741E-3</v>
      </c>
      <c r="R64" s="133">
        <v>2.366759259259259E-3</v>
      </c>
      <c r="S64" s="133">
        <v>2.3736111111111115E-3</v>
      </c>
      <c r="T64" s="133">
        <v>2.379166666666667E-3</v>
      </c>
      <c r="U64" s="133">
        <v>2.2982986111111108E-3</v>
      </c>
      <c r="V64" s="133">
        <v>2.3209606481481479E-3</v>
      </c>
      <c r="W64" s="133">
        <v>2.3621875000000001E-3</v>
      </c>
      <c r="X64" s="133">
        <v>2.3818634259259257E-3</v>
      </c>
      <c r="Y64" s="133">
        <v>2.3659837962962962E-3</v>
      </c>
      <c r="Z64" s="133">
        <v>2.3623379629629628E-3</v>
      </c>
      <c r="AA64" s="133">
        <v>2.3292361111111109E-3</v>
      </c>
      <c r="AB64" s="133">
        <v>2.372210648148148E-3</v>
      </c>
      <c r="AC64" s="133">
        <v>2.361388888888889E-3</v>
      </c>
      <c r="AD64" s="133">
        <v>2.3567592592592594E-3</v>
      </c>
      <c r="AE64" s="133">
        <v>2.4208217592592593E-3</v>
      </c>
      <c r="AF64" s="133">
        <v>2.4298958333333334E-3</v>
      </c>
      <c r="AG64" s="133">
        <v>2.423275462962963E-3</v>
      </c>
      <c r="AH64" s="133">
        <v>2.4265046296296296E-3</v>
      </c>
      <c r="AI64" s="133">
        <v>2.4067824074074074E-3</v>
      </c>
      <c r="AJ64" s="133">
        <v>2.4337615740740739E-3</v>
      </c>
      <c r="AK64" s="133">
        <v>2.4716087962962964E-3</v>
      </c>
      <c r="AL64" s="133">
        <v>2.5129166666666663E-3</v>
      </c>
      <c r="AM64" s="133">
        <v>2.5144328703703704E-3</v>
      </c>
      <c r="AN64" s="133">
        <v>2.5242361111111112E-3</v>
      </c>
      <c r="AO64" s="133">
        <v>2.5328819444444444E-3</v>
      </c>
      <c r="AP64" s="133">
        <v>2.5366550925925925E-3</v>
      </c>
      <c r="AQ64" s="133">
        <v>2.5217592592592596E-3</v>
      </c>
      <c r="AR64" s="133">
        <v>2.5328240740740741E-3</v>
      </c>
      <c r="AS64" s="133">
        <v>2.4968981481481483E-3</v>
      </c>
      <c r="AT64" s="133">
        <v>2.4820486111111111E-3</v>
      </c>
      <c r="AU64" s="133">
        <v>2.4649189814814816E-3</v>
      </c>
      <c r="AV64" s="133">
        <v>2.5101273148148149E-3</v>
      </c>
      <c r="AW64" s="133">
        <v>2.5853125000000004E-3</v>
      </c>
      <c r="AX64" s="133">
        <v>2.5476620370370371E-3</v>
      </c>
      <c r="AY64" s="133">
        <v>2.5623379629629629E-3</v>
      </c>
      <c r="AZ64" s="133">
        <v>2.5754050925925927E-3</v>
      </c>
      <c r="BA64" s="133">
        <v>2.547013888888889E-3</v>
      </c>
      <c r="BB64" s="133">
        <v>2.584560185185185E-3</v>
      </c>
      <c r="BC64" s="133">
        <v>2.621689814814815E-3</v>
      </c>
      <c r="BD64" s="133">
        <v>2.6171180555555553E-3</v>
      </c>
      <c r="BE64" s="133">
        <v>2.5382407407407406E-3</v>
      </c>
      <c r="BF64" s="133">
        <v>2.584849537037037E-3</v>
      </c>
      <c r="BG64" s="133">
        <v>2.5967824074074075E-3</v>
      </c>
      <c r="BH64" s="133">
        <v>2.574884259259259E-3</v>
      </c>
      <c r="BI64" s="133">
        <v>2.6330439814814814E-3</v>
      </c>
      <c r="BJ64" s="133">
        <v>2.6418055555555552E-3</v>
      </c>
      <c r="BK64" s="133">
        <v>2.6905671296296296E-3</v>
      </c>
      <c r="BL64" s="133">
        <v>2.6446412037037033E-3</v>
      </c>
      <c r="BM64" s="133">
        <v>2.6232407407407407E-3</v>
      </c>
      <c r="BN64" s="133">
        <v>2.6595138888888888E-3</v>
      </c>
      <c r="BO64" s="133">
        <v>2.5614236111111111E-3</v>
      </c>
      <c r="BP64" s="133">
        <v>2.5725462962962963E-3</v>
      </c>
      <c r="BQ64" s="133">
        <v>2.5398726851851854E-3</v>
      </c>
      <c r="BR64" s="133">
        <v>2.5218402777777778E-3</v>
      </c>
      <c r="BS64" s="133">
        <v>2.5154629629629628E-3</v>
      </c>
      <c r="BT64" s="135">
        <v>2.3076273148148149E-3</v>
      </c>
    </row>
    <row r="65" spans="2:72" x14ac:dyDescent="0.2">
      <c r="B65" s="130">
        <v>60</v>
      </c>
      <c r="C65" s="131">
        <v>52</v>
      </c>
      <c r="D65" s="131" t="s">
        <v>55</v>
      </c>
      <c r="E65" s="132">
        <v>1970</v>
      </c>
      <c r="F65" s="132" t="s">
        <v>1</v>
      </c>
      <c r="G65" s="132">
        <v>27</v>
      </c>
      <c r="H65" s="131" t="s">
        <v>56</v>
      </c>
      <c r="I65" s="136">
        <v>0.15652667824074074</v>
      </c>
      <c r="J65" s="138">
        <v>2.8391087962962962E-3</v>
      </c>
      <c r="K65" s="133">
        <v>2.2176736111111108E-3</v>
      </c>
      <c r="L65" s="133">
        <v>2.2603587962962963E-3</v>
      </c>
      <c r="M65" s="133">
        <v>2.2842939814814813E-3</v>
      </c>
      <c r="N65" s="133">
        <v>2.281550925925926E-3</v>
      </c>
      <c r="O65" s="133">
        <v>2.2897453703703704E-3</v>
      </c>
      <c r="P65" s="133">
        <v>2.2530902777777779E-3</v>
      </c>
      <c r="Q65" s="133">
        <v>2.2947916666666668E-3</v>
      </c>
      <c r="R65" s="133">
        <v>2.2988425925925923E-3</v>
      </c>
      <c r="S65" s="133">
        <v>2.3024421296296295E-3</v>
      </c>
      <c r="T65" s="133">
        <v>2.2657060185185185E-3</v>
      </c>
      <c r="U65" s="133">
        <v>2.2628935185185187E-3</v>
      </c>
      <c r="V65" s="133">
        <v>2.2669328703703705E-3</v>
      </c>
      <c r="W65" s="133">
        <v>2.252233796296296E-3</v>
      </c>
      <c r="X65" s="133">
        <v>2.275775462962963E-3</v>
      </c>
      <c r="Y65" s="133">
        <v>2.2661342592592594E-3</v>
      </c>
      <c r="Z65" s="133">
        <v>2.2934722222222224E-3</v>
      </c>
      <c r="AA65" s="133">
        <v>2.3491898148148148E-3</v>
      </c>
      <c r="AB65" s="133">
        <v>2.3678819444444446E-3</v>
      </c>
      <c r="AC65" s="133">
        <v>2.3647453703703704E-3</v>
      </c>
      <c r="AD65" s="133">
        <v>2.3487268518518518E-3</v>
      </c>
      <c r="AE65" s="133">
        <v>2.389050925925926E-3</v>
      </c>
      <c r="AF65" s="133">
        <v>2.3949189814814814E-3</v>
      </c>
      <c r="AG65" s="133">
        <v>2.4063888888888889E-3</v>
      </c>
      <c r="AH65" s="133">
        <v>2.4284490740740742E-3</v>
      </c>
      <c r="AI65" s="133">
        <v>2.3934027777777777E-3</v>
      </c>
      <c r="AJ65" s="133">
        <v>2.4225925925925925E-3</v>
      </c>
      <c r="AK65" s="133">
        <v>2.4300347222222223E-3</v>
      </c>
      <c r="AL65" s="133">
        <v>2.4307986111111114E-3</v>
      </c>
      <c r="AM65" s="133">
        <v>2.469710648148148E-3</v>
      </c>
      <c r="AN65" s="133">
        <v>2.4229629629629631E-3</v>
      </c>
      <c r="AO65" s="133">
        <v>2.3984953703703703E-3</v>
      </c>
      <c r="AP65" s="133">
        <v>2.5170370370370368E-3</v>
      </c>
      <c r="AQ65" s="133">
        <v>2.5711342592592596E-3</v>
      </c>
      <c r="AR65" s="133">
        <v>2.5007986111111112E-3</v>
      </c>
      <c r="AS65" s="133">
        <v>2.5261689814814812E-3</v>
      </c>
      <c r="AT65" s="133">
        <v>2.5393518518518521E-3</v>
      </c>
      <c r="AU65" s="133">
        <v>2.4824999999999999E-3</v>
      </c>
      <c r="AV65" s="133">
        <v>2.5629398148148148E-3</v>
      </c>
      <c r="AW65" s="133">
        <v>2.6635300925925923E-3</v>
      </c>
      <c r="AX65" s="133">
        <v>2.8232986111111111E-3</v>
      </c>
      <c r="AY65" s="133">
        <v>2.6839930555555554E-3</v>
      </c>
      <c r="AZ65" s="133">
        <v>2.6961226851851851E-3</v>
      </c>
      <c r="BA65" s="133">
        <v>2.6795833333333337E-3</v>
      </c>
      <c r="BB65" s="133">
        <v>2.7327546296296297E-3</v>
      </c>
      <c r="BC65" s="133">
        <v>2.6031828703703703E-3</v>
      </c>
      <c r="BD65" s="133">
        <v>2.6479398148148148E-3</v>
      </c>
      <c r="BE65" s="133">
        <v>2.6610532407407403E-3</v>
      </c>
      <c r="BF65" s="133">
        <v>2.6213541666666664E-3</v>
      </c>
      <c r="BG65" s="133">
        <v>2.7214583333333331E-3</v>
      </c>
      <c r="BH65" s="133">
        <v>2.7072222222222224E-3</v>
      </c>
      <c r="BI65" s="133">
        <v>2.5906365740740738E-3</v>
      </c>
      <c r="BJ65" s="133">
        <v>2.5728703703703703E-3</v>
      </c>
      <c r="BK65" s="133">
        <v>2.5084027777777778E-3</v>
      </c>
      <c r="BL65" s="133">
        <v>2.6303703703703702E-3</v>
      </c>
      <c r="BM65" s="133">
        <v>2.7243287037037032E-3</v>
      </c>
      <c r="BN65" s="133">
        <v>2.7341435185185181E-3</v>
      </c>
      <c r="BO65" s="133">
        <v>2.8801620370370374E-3</v>
      </c>
      <c r="BP65" s="133">
        <v>2.6000578703703702E-3</v>
      </c>
      <c r="BQ65" s="133">
        <v>2.5806365740740742E-3</v>
      </c>
      <c r="BR65" s="133">
        <v>2.568402777777778E-3</v>
      </c>
      <c r="BS65" s="133">
        <v>2.6367592592592593E-3</v>
      </c>
      <c r="BT65" s="135">
        <v>2.336087962962963E-3</v>
      </c>
    </row>
    <row r="66" spans="2:72" x14ac:dyDescent="0.2">
      <c r="B66" s="130">
        <v>61</v>
      </c>
      <c r="C66" s="131">
        <v>65</v>
      </c>
      <c r="D66" s="131" t="s">
        <v>309</v>
      </c>
      <c r="E66" s="132">
        <v>1969</v>
      </c>
      <c r="F66" s="132" t="s">
        <v>19</v>
      </c>
      <c r="G66" s="132">
        <v>3</v>
      </c>
      <c r="H66" s="131" t="s">
        <v>310</v>
      </c>
      <c r="I66" s="136">
        <v>0.15778412037037037</v>
      </c>
      <c r="J66" s="138">
        <v>3.0454861111111112E-3</v>
      </c>
      <c r="K66" s="133">
        <v>2.2848726851851854E-3</v>
      </c>
      <c r="L66" s="133">
        <v>2.3160185185185185E-3</v>
      </c>
      <c r="M66" s="133">
        <v>2.3046643518518516E-3</v>
      </c>
      <c r="N66" s="133">
        <v>2.3277893518518517E-3</v>
      </c>
      <c r="O66" s="133">
        <v>2.3151851851851853E-3</v>
      </c>
      <c r="P66" s="133">
        <v>2.3332986111111111E-3</v>
      </c>
      <c r="Q66" s="133">
        <v>2.3036689814814816E-3</v>
      </c>
      <c r="R66" s="133">
        <v>2.3699074074074074E-3</v>
      </c>
      <c r="S66" s="133">
        <v>2.3550694444444448E-3</v>
      </c>
      <c r="T66" s="133">
        <v>2.3429976851851854E-3</v>
      </c>
      <c r="U66" s="133">
        <v>2.3009490740740737E-3</v>
      </c>
      <c r="V66" s="133">
        <v>2.3139583333333332E-3</v>
      </c>
      <c r="W66" s="133">
        <v>2.3703009259259259E-3</v>
      </c>
      <c r="X66" s="133">
        <v>2.5336805555555555E-3</v>
      </c>
      <c r="Y66" s="133">
        <v>2.2783680555555556E-3</v>
      </c>
      <c r="Z66" s="133">
        <v>2.2923726851851851E-3</v>
      </c>
      <c r="AA66" s="133">
        <v>2.3414814814814813E-3</v>
      </c>
      <c r="AB66" s="133">
        <v>2.3680439814814814E-3</v>
      </c>
      <c r="AC66" s="133">
        <v>2.3444328703703704E-3</v>
      </c>
      <c r="AD66" s="133">
        <v>2.3708680555555553E-3</v>
      </c>
      <c r="AE66" s="133">
        <v>2.331284722222222E-3</v>
      </c>
      <c r="AF66" s="133">
        <v>2.4075462962962961E-3</v>
      </c>
      <c r="AG66" s="133">
        <v>2.4267592592592591E-3</v>
      </c>
      <c r="AH66" s="133">
        <v>2.4346412037037036E-3</v>
      </c>
      <c r="AI66" s="133">
        <v>2.47755787037037E-3</v>
      </c>
      <c r="AJ66" s="133">
        <v>2.4891435185185186E-3</v>
      </c>
      <c r="AK66" s="133">
        <v>2.5061226851851854E-3</v>
      </c>
      <c r="AL66" s="133">
        <v>2.4648842592592591E-3</v>
      </c>
      <c r="AM66" s="133">
        <v>2.4664467592592589E-3</v>
      </c>
      <c r="AN66" s="133">
        <v>2.490752314814815E-3</v>
      </c>
      <c r="AO66" s="133">
        <v>2.4254050925925923E-3</v>
      </c>
      <c r="AP66" s="133">
        <v>2.4015509259259259E-3</v>
      </c>
      <c r="AQ66" s="133">
        <v>2.4815972222222223E-3</v>
      </c>
      <c r="AR66" s="133">
        <v>2.6794212962962965E-3</v>
      </c>
      <c r="AS66" s="133">
        <v>2.4585763888888891E-3</v>
      </c>
      <c r="AT66" s="133">
        <v>2.4959606481481482E-3</v>
      </c>
      <c r="AU66" s="133">
        <v>2.5053472222222222E-3</v>
      </c>
      <c r="AV66" s="133">
        <v>2.5504282407407407E-3</v>
      </c>
      <c r="AW66" s="133">
        <v>2.4630671296296297E-3</v>
      </c>
      <c r="AX66" s="133">
        <v>2.5027546296296295E-3</v>
      </c>
      <c r="AY66" s="133">
        <v>2.6822222222222226E-3</v>
      </c>
      <c r="AZ66" s="133">
        <v>2.4572800925925925E-3</v>
      </c>
      <c r="BA66" s="133">
        <v>2.4405787037037039E-3</v>
      </c>
      <c r="BB66" s="133">
        <v>2.5484027777777779E-3</v>
      </c>
      <c r="BC66" s="133">
        <v>2.5796990740740741E-3</v>
      </c>
      <c r="BD66" s="133">
        <v>2.5425810185185182E-3</v>
      </c>
      <c r="BE66" s="133">
        <v>2.9922106481481484E-3</v>
      </c>
      <c r="BF66" s="133">
        <v>2.5398032407407405E-3</v>
      </c>
      <c r="BG66" s="133">
        <v>2.6148726851851854E-3</v>
      </c>
      <c r="BH66" s="133">
        <v>2.5608217592592592E-3</v>
      </c>
      <c r="BI66" s="133">
        <v>2.6026851851851853E-3</v>
      </c>
      <c r="BJ66" s="133">
        <v>2.6909027777777782E-3</v>
      </c>
      <c r="BK66" s="133">
        <v>2.5892361111111112E-3</v>
      </c>
      <c r="BL66" s="133">
        <v>2.5947685185185184E-3</v>
      </c>
      <c r="BM66" s="133">
        <v>2.7149537037037038E-3</v>
      </c>
      <c r="BN66" s="133">
        <v>2.7570254629629629E-3</v>
      </c>
      <c r="BO66" s="133">
        <v>2.7549305555555556E-3</v>
      </c>
      <c r="BP66" s="133">
        <v>2.8423842592592593E-3</v>
      </c>
      <c r="BQ66" s="133">
        <v>2.6952893518518515E-3</v>
      </c>
      <c r="BR66" s="133">
        <v>2.9342245370370373E-3</v>
      </c>
      <c r="BS66" s="133">
        <v>2.8014467592592592E-3</v>
      </c>
      <c r="BT66" s="135">
        <v>2.5751388888888885E-3</v>
      </c>
    </row>
    <row r="67" spans="2:72" x14ac:dyDescent="0.2">
      <c r="B67" s="130">
        <v>62</v>
      </c>
      <c r="C67" s="131">
        <v>105</v>
      </c>
      <c r="D67" s="131" t="s">
        <v>311</v>
      </c>
      <c r="E67" s="132">
        <v>1998</v>
      </c>
      <c r="F67" s="132" t="s">
        <v>2</v>
      </c>
      <c r="G67" s="132">
        <v>15</v>
      </c>
      <c r="H67" s="131" t="s">
        <v>349</v>
      </c>
      <c r="I67" s="136">
        <v>0.15903097222222221</v>
      </c>
      <c r="J67" s="138">
        <v>3.0483680555555555E-3</v>
      </c>
      <c r="K67" s="133">
        <v>2.2841550925925924E-3</v>
      </c>
      <c r="L67" s="133">
        <v>2.2865972222222224E-3</v>
      </c>
      <c r="M67" s="133">
        <v>2.3425925925925923E-3</v>
      </c>
      <c r="N67" s="133">
        <v>2.3082175925925926E-3</v>
      </c>
      <c r="O67" s="133">
        <v>2.3317708333333337E-3</v>
      </c>
      <c r="P67" s="133">
        <v>2.3042939814814814E-3</v>
      </c>
      <c r="Q67" s="133">
        <v>2.2733564814814812E-3</v>
      </c>
      <c r="R67" s="133">
        <v>2.3345254629629632E-3</v>
      </c>
      <c r="S67" s="133">
        <v>2.3762847222222223E-3</v>
      </c>
      <c r="T67" s="133">
        <v>2.3580208333333335E-3</v>
      </c>
      <c r="U67" s="133">
        <v>2.3751620370370372E-3</v>
      </c>
      <c r="V67" s="133">
        <v>2.279652777777778E-3</v>
      </c>
      <c r="W67" s="133">
        <v>2.30875E-3</v>
      </c>
      <c r="X67" s="133">
        <v>2.348449074074074E-3</v>
      </c>
      <c r="Y67" s="133">
        <v>2.3003819444444443E-3</v>
      </c>
      <c r="Z67" s="133">
        <v>2.3078472222222224E-3</v>
      </c>
      <c r="AA67" s="133">
        <v>2.3299537037037034E-3</v>
      </c>
      <c r="AB67" s="133">
        <v>2.3080439814814817E-3</v>
      </c>
      <c r="AC67" s="133">
        <v>2.4090046296296294E-3</v>
      </c>
      <c r="AD67" s="133">
        <v>2.2747569444444447E-3</v>
      </c>
      <c r="AE67" s="133">
        <v>2.378518518518519E-3</v>
      </c>
      <c r="AF67" s="133">
        <v>2.2697453703703703E-3</v>
      </c>
      <c r="AG67" s="133">
        <v>2.5220601851851849E-3</v>
      </c>
      <c r="AH67" s="133">
        <v>2.3389699074074072E-3</v>
      </c>
      <c r="AI67" s="133">
        <v>2.2018865740740744E-3</v>
      </c>
      <c r="AJ67" s="133">
        <v>2.179849537037037E-3</v>
      </c>
      <c r="AK67" s="133">
        <v>2.2083564814814817E-3</v>
      </c>
      <c r="AL67" s="133">
        <v>2.229837962962963E-3</v>
      </c>
      <c r="AM67" s="133">
        <v>2.3776157407407405E-3</v>
      </c>
      <c r="AN67" s="133">
        <v>2.3689467592592594E-3</v>
      </c>
      <c r="AO67" s="133">
        <v>2.2695486111111111E-3</v>
      </c>
      <c r="AP67" s="133">
        <v>2.2111342592592595E-3</v>
      </c>
      <c r="AQ67" s="133">
        <v>2.3930787037037037E-3</v>
      </c>
      <c r="AR67" s="133">
        <v>2.6664236111111107E-3</v>
      </c>
      <c r="AS67" s="133">
        <v>2.9567013888888889E-3</v>
      </c>
      <c r="AT67" s="133">
        <v>2.3937847222222221E-3</v>
      </c>
      <c r="AU67" s="133">
        <v>2.6056134259259257E-3</v>
      </c>
      <c r="AV67" s="133">
        <v>2.5781365740740743E-3</v>
      </c>
      <c r="AW67" s="133">
        <v>3.5922800925925927E-3</v>
      </c>
      <c r="AX67" s="133">
        <v>2.3840162037037037E-3</v>
      </c>
      <c r="AY67" s="133">
        <v>2.6925462962962966E-3</v>
      </c>
      <c r="AZ67" s="133">
        <v>2.4034490740740739E-3</v>
      </c>
      <c r="BA67" s="133">
        <v>2.7201851851851853E-3</v>
      </c>
      <c r="BB67" s="133">
        <v>2.2930092592592594E-3</v>
      </c>
      <c r="BC67" s="133">
        <v>2.1722569444444445E-3</v>
      </c>
      <c r="BD67" s="133">
        <v>2.2186805555555558E-3</v>
      </c>
      <c r="BE67" s="133">
        <v>2.639965277777778E-3</v>
      </c>
      <c r="BF67" s="133">
        <v>2.6101736111111113E-3</v>
      </c>
      <c r="BG67" s="133">
        <v>2.8521643518518518E-3</v>
      </c>
      <c r="BH67" s="133">
        <v>2.5214814814814813E-3</v>
      </c>
      <c r="BI67" s="133">
        <v>2.624768518518518E-3</v>
      </c>
      <c r="BJ67" s="133">
        <v>2.590011574074074E-3</v>
      </c>
      <c r="BK67" s="133">
        <v>2.6215393518518519E-3</v>
      </c>
      <c r="BL67" s="133">
        <v>3.7226736111111106E-3</v>
      </c>
      <c r="BM67" s="133">
        <v>2.6894675925925927E-3</v>
      </c>
      <c r="BN67" s="133">
        <v>3.2556828703703702E-3</v>
      </c>
      <c r="BO67" s="133">
        <v>3.4285995370370373E-3</v>
      </c>
      <c r="BP67" s="133">
        <v>3.0343865740740743E-3</v>
      </c>
      <c r="BQ67" s="133">
        <v>3.0404513888888894E-3</v>
      </c>
      <c r="BR67" s="133">
        <v>2.8791435185185183E-3</v>
      </c>
      <c r="BS67" s="133">
        <v>3.0316666666666665E-3</v>
      </c>
      <c r="BT67" s="135">
        <v>2.3719791666666668E-3</v>
      </c>
    </row>
    <row r="68" spans="2:72" x14ac:dyDescent="0.2">
      <c r="B68" s="130">
        <v>63</v>
      </c>
      <c r="C68" s="131">
        <v>29</v>
      </c>
      <c r="D68" s="131" t="s">
        <v>20</v>
      </c>
      <c r="E68" s="132">
        <v>1971</v>
      </c>
      <c r="F68" s="132" t="s">
        <v>1</v>
      </c>
      <c r="G68" s="132">
        <v>28</v>
      </c>
      <c r="H68" s="131" t="s">
        <v>21</v>
      </c>
      <c r="I68" s="136">
        <v>0.15949971064814814</v>
      </c>
      <c r="J68" s="138">
        <v>2.6989930555555552E-3</v>
      </c>
      <c r="K68" s="133">
        <v>2.1851967592592591E-3</v>
      </c>
      <c r="L68" s="133">
        <v>2.2389814814814816E-3</v>
      </c>
      <c r="M68" s="133">
        <v>2.2517708333333335E-3</v>
      </c>
      <c r="N68" s="133">
        <v>2.2578935185185185E-3</v>
      </c>
      <c r="O68" s="133">
        <v>2.2759375000000002E-3</v>
      </c>
      <c r="P68" s="133">
        <v>2.2290624999999997E-3</v>
      </c>
      <c r="Q68" s="133">
        <v>2.2437268518518518E-3</v>
      </c>
      <c r="R68" s="133">
        <v>2.4059259259259259E-3</v>
      </c>
      <c r="S68" s="133">
        <v>2.2257638888888887E-3</v>
      </c>
      <c r="T68" s="133">
        <v>2.2339120370370369E-3</v>
      </c>
      <c r="U68" s="133">
        <v>2.2194560185185186E-3</v>
      </c>
      <c r="V68" s="133">
        <v>2.2256712962962963E-3</v>
      </c>
      <c r="W68" s="133">
        <v>2.2131250000000002E-3</v>
      </c>
      <c r="X68" s="133">
        <v>2.1993518518518516E-3</v>
      </c>
      <c r="Y68" s="133">
        <v>2.1791550925925923E-3</v>
      </c>
      <c r="Z68" s="133">
        <v>2.1789120370370369E-3</v>
      </c>
      <c r="AA68" s="133">
        <v>2.1755787037037034E-3</v>
      </c>
      <c r="AB68" s="133">
        <v>2.1966782407407408E-3</v>
      </c>
      <c r="AC68" s="133">
        <v>2.3180787037037037E-3</v>
      </c>
      <c r="AD68" s="133">
        <v>2.1870138888888889E-3</v>
      </c>
      <c r="AE68" s="133">
        <v>2.1909259259259256E-3</v>
      </c>
      <c r="AF68" s="133">
        <v>2.1664814814814815E-3</v>
      </c>
      <c r="AG68" s="133">
        <v>2.1834143518518517E-3</v>
      </c>
      <c r="AH68" s="133">
        <v>2.2105902777777779E-3</v>
      </c>
      <c r="AI68" s="133">
        <v>2.17369212962963E-3</v>
      </c>
      <c r="AJ68" s="133">
        <v>2.1852083333333333E-3</v>
      </c>
      <c r="AK68" s="133">
        <v>2.1833333333333336E-3</v>
      </c>
      <c r="AL68" s="133">
        <v>2.4268749999999998E-3</v>
      </c>
      <c r="AM68" s="133">
        <v>2.1933680555555556E-3</v>
      </c>
      <c r="AN68" s="133">
        <v>2.2115046296296297E-3</v>
      </c>
      <c r="AO68" s="133">
        <v>2.2242592592592592E-3</v>
      </c>
      <c r="AP68" s="133">
        <v>2.2134374999999997E-3</v>
      </c>
      <c r="AQ68" s="133">
        <v>2.5354166666666663E-3</v>
      </c>
      <c r="AR68" s="133">
        <v>2.2265972222222223E-3</v>
      </c>
      <c r="AS68" s="133">
        <v>2.2541087962962962E-3</v>
      </c>
      <c r="AT68" s="133">
        <v>2.276886574074074E-3</v>
      </c>
      <c r="AU68" s="133">
        <v>2.6202430555555558E-3</v>
      </c>
      <c r="AV68" s="133">
        <v>2.3486805555555557E-3</v>
      </c>
      <c r="AW68" s="133">
        <v>2.3892592592592589E-3</v>
      </c>
      <c r="AX68" s="133">
        <v>2.8182291666666668E-3</v>
      </c>
      <c r="AY68" s="133">
        <v>2.5071180555555554E-3</v>
      </c>
      <c r="AZ68" s="133">
        <v>2.8041435185185183E-3</v>
      </c>
      <c r="BA68" s="133">
        <v>2.5021527777777776E-3</v>
      </c>
      <c r="BB68" s="133">
        <v>2.5407523148148147E-3</v>
      </c>
      <c r="BC68" s="133">
        <v>2.5946064814814816E-3</v>
      </c>
      <c r="BD68" s="133">
        <v>2.8697106481481477E-3</v>
      </c>
      <c r="BE68" s="133">
        <v>2.6365856481481483E-3</v>
      </c>
      <c r="BF68" s="133">
        <v>2.6759027777777775E-3</v>
      </c>
      <c r="BG68" s="133">
        <v>3.0001967592592593E-3</v>
      </c>
      <c r="BH68" s="133">
        <v>2.7959837962962964E-3</v>
      </c>
      <c r="BI68" s="133">
        <v>2.8510300925925925E-3</v>
      </c>
      <c r="BJ68" s="133">
        <v>3.2953009259259259E-3</v>
      </c>
      <c r="BK68" s="133">
        <v>3.3291666666666673E-3</v>
      </c>
      <c r="BL68" s="133">
        <v>3.3453819444444447E-3</v>
      </c>
      <c r="BM68" s="133">
        <v>2.9974305555555557E-3</v>
      </c>
      <c r="BN68" s="133">
        <v>5.2374305555555551E-3</v>
      </c>
      <c r="BO68" s="133">
        <v>2.9921990740740742E-3</v>
      </c>
      <c r="BP68" s="133">
        <v>3.0807291666666669E-3</v>
      </c>
      <c r="BQ68" s="133">
        <v>3.0685185185185186E-3</v>
      </c>
      <c r="BR68" s="133">
        <v>3.3134259259259263E-3</v>
      </c>
      <c r="BS68" s="133">
        <v>2.9551736111111111E-3</v>
      </c>
      <c r="BT68" s="135">
        <v>2.7340740740740741E-3</v>
      </c>
    </row>
    <row r="69" spans="2:72" x14ac:dyDescent="0.2">
      <c r="B69" s="130">
        <v>64</v>
      </c>
      <c r="C69" s="131">
        <v>49</v>
      </c>
      <c r="D69" s="131" t="s">
        <v>30</v>
      </c>
      <c r="E69" s="132">
        <v>1971</v>
      </c>
      <c r="F69" s="132" t="s">
        <v>1</v>
      </c>
      <c r="G69" s="132">
        <v>29</v>
      </c>
      <c r="H69" s="131" t="s">
        <v>349</v>
      </c>
      <c r="I69" s="136">
        <v>0.16085762731481482</v>
      </c>
      <c r="J69" s="138">
        <v>2.6402083333333329E-3</v>
      </c>
      <c r="K69" s="133">
        <v>2.0007870370370375E-3</v>
      </c>
      <c r="L69" s="133">
        <v>2.0023842592592593E-3</v>
      </c>
      <c r="M69" s="133">
        <v>2.038298611111111E-3</v>
      </c>
      <c r="N69" s="133">
        <v>2.0184027777777778E-3</v>
      </c>
      <c r="O69" s="133">
        <v>2.0460069444444445E-3</v>
      </c>
      <c r="P69" s="133">
        <v>2.0742361111111109E-3</v>
      </c>
      <c r="Q69" s="133">
        <v>2.0794444444444445E-3</v>
      </c>
      <c r="R69" s="133">
        <v>2.0473611111111113E-3</v>
      </c>
      <c r="S69" s="133">
        <v>2.0559953703703704E-3</v>
      </c>
      <c r="T69" s="133">
        <v>2.0565162037037041E-3</v>
      </c>
      <c r="U69" s="133">
        <v>2.1121990740740741E-3</v>
      </c>
      <c r="V69" s="133">
        <v>2.1059837962962963E-3</v>
      </c>
      <c r="W69" s="133">
        <v>2.1473032407407409E-3</v>
      </c>
      <c r="X69" s="133">
        <v>2.167951388888889E-3</v>
      </c>
      <c r="Y69" s="133">
        <v>2.2078240740740739E-3</v>
      </c>
      <c r="Z69" s="133">
        <v>2.1868402777777776E-3</v>
      </c>
      <c r="AA69" s="133">
        <v>2.1760300925925927E-3</v>
      </c>
      <c r="AB69" s="133">
        <v>2.3413078703703703E-3</v>
      </c>
      <c r="AC69" s="133">
        <v>2.2594791666666666E-3</v>
      </c>
      <c r="AD69" s="133">
        <v>2.2259027777777776E-3</v>
      </c>
      <c r="AE69" s="133">
        <v>2.417291666666667E-3</v>
      </c>
      <c r="AF69" s="133">
        <v>2.2596759259259258E-3</v>
      </c>
      <c r="AG69" s="133">
        <v>2.2437962962962963E-3</v>
      </c>
      <c r="AH69" s="133">
        <v>2.577071759259259E-3</v>
      </c>
      <c r="AI69" s="133">
        <v>2.2835763888888888E-3</v>
      </c>
      <c r="AJ69" s="133">
        <v>2.4939930555555557E-3</v>
      </c>
      <c r="AK69" s="133">
        <v>2.3670601851851852E-3</v>
      </c>
      <c r="AL69" s="133">
        <v>2.5443171296296294E-3</v>
      </c>
      <c r="AM69" s="133">
        <v>2.6251967592592594E-3</v>
      </c>
      <c r="AN69" s="133">
        <v>2.395787037037037E-3</v>
      </c>
      <c r="AO69" s="133">
        <v>2.3836921296296293E-3</v>
      </c>
      <c r="AP69" s="133">
        <v>2.7486111111111114E-3</v>
      </c>
      <c r="AQ69" s="133">
        <v>2.5000115740740742E-3</v>
      </c>
      <c r="AR69" s="133">
        <v>2.6149421296296298E-3</v>
      </c>
      <c r="AS69" s="133">
        <v>2.6973263888888893E-3</v>
      </c>
      <c r="AT69" s="133">
        <v>2.869456018518519E-3</v>
      </c>
      <c r="AU69" s="133">
        <v>2.4595138888888891E-3</v>
      </c>
      <c r="AV69" s="133">
        <v>2.8432060185185188E-3</v>
      </c>
      <c r="AW69" s="133">
        <v>2.4977662037037039E-3</v>
      </c>
      <c r="AX69" s="133">
        <v>3.8924189814814811E-3</v>
      </c>
      <c r="AY69" s="133">
        <v>2.5316203703703703E-3</v>
      </c>
      <c r="AZ69" s="133">
        <v>3.1608333333333332E-3</v>
      </c>
      <c r="BA69" s="133">
        <v>2.4266319444444444E-3</v>
      </c>
      <c r="BB69" s="133">
        <v>2.6317361111111107E-3</v>
      </c>
      <c r="BC69" s="133">
        <v>2.9793634259259257E-3</v>
      </c>
      <c r="BD69" s="133">
        <v>2.5515393518518521E-3</v>
      </c>
      <c r="BE69" s="133">
        <v>3.2003009259259259E-3</v>
      </c>
      <c r="BF69" s="133">
        <v>2.637025462962963E-3</v>
      </c>
      <c r="BG69" s="133">
        <v>3.2735763888888897E-3</v>
      </c>
      <c r="BH69" s="133">
        <v>2.9063773148148152E-3</v>
      </c>
      <c r="BI69" s="133">
        <v>2.9378356481481478E-3</v>
      </c>
      <c r="BJ69" s="133">
        <v>2.6879629629629632E-3</v>
      </c>
      <c r="BK69" s="133">
        <v>3.3824421296296293E-3</v>
      </c>
      <c r="BL69" s="133">
        <v>3.4741319444444442E-3</v>
      </c>
      <c r="BM69" s="133">
        <v>2.6423032407407406E-3</v>
      </c>
      <c r="BN69" s="133">
        <v>3.3139930555555557E-3</v>
      </c>
      <c r="BO69" s="133">
        <v>2.8691782407407412E-3</v>
      </c>
      <c r="BP69" s="133">
        <v>2.5870601851851849E-3</v>
      </c>
      <c r="BQ69" s="133">
        <v>3.4392939814814811E-3</v>
      </c>
      <c r="BR69" s="133">
        <v>2.9706828703703705E-3</v>
      </c>
      <c r="BS69" s="133">
        <v>2.9125925925925929E-3</v>
      </c>
      <c r="BT69" s="135">
        <v>2.6359722222222218E-3</v>
      </c>
    </row>
    <row r="70" spans="2:72" x14ac:dyDescent="0.2">
      <c r="B70" s="130">
        <v>65</v>
      </c>
      <c r="C70" s="131">
        <v>81</v>
      </c>
      <c r="D70" s="131" t="s">
        <v>312</v>
      </c>
      <c r="E70" s="132">
        <v>1958</v>
      </c>
      <c r="F70" s="132" t="s">
        <v>16</v>
      </c>
      <c r="G70" s="132">
        <v>15</v>
      </c>
      <c r="H70" s="131" t="s">
        <v>36</v>
      </c>
      <c r="I70" s="136">
        <v>0.16301680555555556</v>
      </c>
      <c r="J70" s="138">
        <v>3.1746064814814814E-3</v>
      </c>
      <c r="K70" s="133">
        <v>2.4355671296296295E-3</v>
      </c>
      <c r="L70" s="133">
        <v>2.4504629629629629E-3</v>
      </c>
      <c r="M70" s="133">
        <v>2.4392476851851854E-3</v>
      </c>
      <c r="N70" s="133">
        <v>2.4564814814814814E-3</v>
      </c>
      <c r="O70" s="133">
        <v>2.4278819444444447E-3</v>
      </c>
      <c r="P70" s="133">
        <v>2.4440046296296297E-3</v>
      </c>
      <c r="Q70" s="133">
        <v>2.4392476851851854E-3</v>
      </c>
      <c r="R70" s="133">
        <v>2.4937037037037037E-3</v>
      </c>
      <c r="S70" s="133">
        <v>2.4774189814814819E-3</v>
      </c>
      <c r="T70" s="133">
        <v>2.5024074074074076E-3</v>
      </c>
      <c r="U70" s="133">
        <v>2.4887384259259259E-3</v>
      </c>
      <c r="V70" s="133">
        <v>2.4896180555555552E-3</v>
      </c>
      <c r="W70" s="133">
        <v>2.4599768518518516E-3</v>
      </c>
      <c r="X70" s="133">
        <v>2.5124305555555555E-3</v>
      </c>
      <c r="Y70" s="133">
        <v>2.5023495370370369E-3</v>
      </c>
      <c r="Z70" s="133">
        <v>2.5262499999999998E-3</v>
      </c>
      <c r="AA70" s="133">
        <v>2.5414467592592594E-3</v>
      </c>
      <c r="AB70" s="133">
        <v>2.537766203703704E-3</v>
      </c>
      <c r="AC70" s="133">
        <v>2.5688194444444443E-3</v>
      </c>
      <c r="AD70" s="133">
        <v>2.5246064814814814E-3</v>
      </c>
      <c r="AE70" s="133">
        <v>2.5331481481481481E-3</v>
      </c>
      <c r="AF70" s="133">
        <v>2.5588888888888888E-3</v>
      </c>
      <c r="AG70" s="133">
        <v>2.5704398148148149E-3</v>
      </c>
      <c r="AH70" s="133">
        <v>2.5842013888888889E-3</v>
      </c>
      <c r="AI70" s="133">
        <v>2.5763194444444444E-3</v>
      </c>
      <c r="AJ70" s="133">
        <v>2.5885069444444445E-3</v>
      </c>
      <c r="AK70" s="133">
        <v>2.5972800925925924E-3</v>
      </c>
      <c r="AL70" s="133">
        <v>2.5493634259259258E-3</v>
      </c>
      <c r="AM70" s="133">
        <v>2.5264467592592591E-3</v>
      </c>
      <c r="AN70" s="133">
        <v>2.5588657407407405E-3</v>
      </c>
      <c r="AO70" s="133">
        <v>2.6119560185185187E-3</v>
      </c>
      <c r="AP70" s="133">
        <v>2.5142476851851849E-3</v>
      </c>
      <c r="AQ70" s="133">
        <v>2.5353009259259261E-3</v>
      </c>
      <c r="AR70" s="133">
        <v>2.5756249999999998E-3</v>
      </c>
      <c r="AS70" s="133">
        <v>2.6204166666666667E-3</v>
      </c>
      <c r="AT70" s="133">
        <v>2.5068287037037038E-3</v>
      </c>
      <c r="AU70" s="133">
        <v>2.5439467592592593E-3</v>
      </c>
      <c r="AV70" s="133">
        <v>2.5763657407407406E-3</v>
      </c>
      <c r="AW70" s="133">
        <v>2.5333449074074073E-3</v>
      </c>
      <c r="AX70" s="133">
        <v>2.5282175925925928E-3</v>
      </c>
      <c r="AY70" s="133">
        <v>2.5968518518518519E-3</v>
      </c>
      <c r="AZ70" s="133">
        <v>2.5911111111111109E-3</v>
      </c>
      <c r="BA70" s="133">
        <v>2.563599537037037E-3</v>
      </c>
      <c r="BB70" s="133">
        <v>2.5432175925925926E-3</v>
      </c>
      <c r="BC70" s="133">
        <v>2.5500347222222222E-3</v>
      </c>
      <c r="BD70" s="133">
        <v>2.6863888888888888E-3</v>
      </c>
      <c r="BE70" s="133">
        <v>2.5729282407407406E-3</v>
      </c>
      <c r="BF70" s="133">
        <v>2.5721296296296295E-3</v>
      </c>
      <c r="BG70" s="133">
        <v>2.5870833333333332E-3</v>
      </c>
      <c r="BH70" s="133">
        <v>2.5997337962962962E-3</v>
      </c>
      <c r="BI70" s="133">
        <v>2.6096990740740737E-3</v>
      </c>
      <c r="BJ70" s="133">
        <v>2.6660416666666668E-3</v>
      </c>
      <c r="BK70" s="133">
        <v>2.8211226851851852E-3</v>
      </c>
      <c r="BL70" s="133">
        <v>2.8934722222222222E-3</v>
      </c>
      <c r="BM70" s="133">
        <v>3.5110648148148145E-3</v>
      </c>
      <c r="BN70" s="133">
        <v>2.5850462962962962E-3</v>
      </c>
      <c r="BO70" s="133">
        <v>2.6588194444444446E-3</v>
      </c>
      <c r="BP70" s="133">
        <v>2.6189583333333338E-3</v>
      </c>
      <c r="BQ70" s="133">
        <v>2.7678587962962965E-3</v>
      </c>
      <c r="BR70" s="133">
        <v>2.8003703703703702E-3</v>
      </c>
      <c r="BS70" s="133">
        <v>2.659675925925926E-3</v>
      </c>
      <c r="BT70" s="135">
        <v>2.4788541666666665E-3</v>
      </c>
    </row>
    <row r="71" spans="2:72" x14ac:dyDescent="0.2">
      <c r="B71" s="130">
        <v>66</v>
      </c>
      <c r="C71" s="131">
        <v>56</v>
      </c>
      <c r="D71" s="131" t="s">
        <v>57</v>
      </c>
      <c r="E71" s="132">
        <v>1949</v>
      </c>
      <c r="F71" s="132" t="s">
        <v>27</v>
      </c>
      <c r="G71" s="132">
        <v>3</v>
      </c>
      <c r="H71" s="131" t="s">
        <v>58</v>
      </c>
      <c r="I71" s="136">
        <v>0.1636571875</v>
      </c>
      <c r="J71" s="138">
        <v>3.1579166666666665E-3</v>
      </c>
      <c r="K71" s="133">
        <v>2.431412037037037E-3</v>
      </c>
      <c r="L71" s="133">
        <v>2.4297453703703703E-3</v>
      </c>
      <c r="M71" s="133">
        <v>2.4618055555555556E-3</v>
      </c>
      <c r="N71" s="133">
        <v>2.4545138888888889E-3</v>
      </c>
      <c r="O71" s="133">
        <v>2.4239699074074072E-3</v>
      </c>
      <c r="P71" s="133">
        <v>2.4547222222222223E-3</v>
      </c>
      <c r="Q71" s="133">
        <v>2.444236111111111E-3</v>
      </c>
      <c r="R71" s="133">
        <v>2.4839930555555557E-3</v>
      </c>
      <c r="S71" s="133">
        <v>2.4801157407407406E-3</v>
      </c>
      <c r="T71" s="133">
        <v>2.5018287037037036E-3</v>
      </c>
      <c r="U71" s="133">
        <v>2.4901157407407411E-3</v>
      </c>
      <c r="V71" s="133">
        <v>2.4988888888888886E-3</v>
      </c>
      <c r="W71" s="133">
        <v>2.4566550925925927E-3</v>
      </c>
      <c r="X71" s="133">
        <v>2.5016666666666664E-3</v>
      </c>
      <c r="Y71" s="133">
        <v>2.5046875E-3</v>
      </c>
      <c r="Z71" s="133">
        <v>2.5261574074074071E-3</v>
      </c>
      <c r="AA71" s="133">
        <v>2.5509722222222223E-3</v>
      </c>
      <c r="AB71" s="133">
        <v>2.5182638888888889E-3</v>
      </c>
      <c r="AC71" s="133">
        <v>2.5342013888888888E-3</v>
      </c>
      <c r="AD71" s="133">
        <v>2.5562962962962965E-3</v>
      </c>
      <c r="AE71" s="133">
        <v>2.5375925925925926E-3</v>
      </c>
      <c r="AF71" s="133">
        <v>2.6047337962962964E-3</v>
      </c>
      <c r="AG71" s="133">
        <v>2.5598495370370371E-3</v>
      </c>
      <c r="AH71" s="133">
        <v>2.5761574074074076E-3</v>
      </c>
      <c r="AI71" s="133">
        <v>2.6286226851851852E-3</v>
      </c>
      <c r="AJ71" s="133">
        <v>2.5714351851851848E-3</v>
      </c>
      <c r="AK71" s="133">
        <v>2.5422916666666667E-3</v>
      </c>
      <c r="AL71" s="133">
        <v>2.5527662037037038E-3</v>
      </c>
      <c r="AM71" s="133">
        <v>2.5563888888888889E-3</v>
      </c>
      <c r="AN71" s="133">
        <v>2.6333912037037038E-3</v>
      </c>
      <c r="AO71" s="133">
        <v>2.5786226851851851E-3</v>
      </c>
      <c r="AP71" s="133">
        <v>2.526875E-3</v>
      </c>
      <c r="AQ71" s="133">
        <v>2.5116435185185185E-3</v>
      </c>
      <c r="AR71" s="133">
        <v>2.5717245370370369E-3</v>
      </c>
      <c r="AS71" s="133">
        <v>2.5388194444444447E-3</v>
      </c>
      <c r="AT71" s="133">
        <v>2.5210069444444446E-3</v>
      </c>
      <c r="AU71" s="133">
        <v>2.578900462962963E-3</v>
      </c>
      <c r="AV71" s="133">
        <v>2.5761342592592593E-3</v>
      </c>
      <c r="AW71" s="133">
        <v>2.5852777777777779E-3</v>
      </c>
      <c r="AX71" s="133">
        <v>2.5925694444444442E-3</v>
      </c>
      <c r="AY71" s="133">
        <v>2.6126157407407404E-3</v>
      </c>
      <c r="AZ71" s="133">
        <v>2.5808796296296296E-3</v>
      </c>
      <c r="BA71" s="133">
        <v>2.562638888888889E-3</v>
      </c>
      <c r="BB71" s="133">
        <v>2.6385416666666671E-3</v>
      </c>
      <c r="BC71" s="133">
        <v>2.5982060185185184E-3</v>
      </c>
      <c r="BD71" s="133">
        <v>2.6015740740740743E-3</v>
      </c>
      <c r="BE71" s="133">
        <v>2.6063078703703704E-3</v>
      </c>
      <c r="BF71" s="133">
        <v>2.7211805555555552E-3</v>
      </c>
      <c r="BG71" s="133">
        <v>2.7343865740740744E-3</v>
      </c>
      <c r="BH71" s="133">
        <v>2.7697106481481479E-3</v>
      </c>
      <c r="BI71" s="133">
        <v>2.7206712962962961E-3</v>
      </c>
      <c r="BJ71" s="133">
        <v>2.7197800925925926E-3</v>
      </c>
      <c r="BK71" s="133">
        <v>2.7097800925925931E-3</v>
      </c>
      <c r="BL71" s="133">
        <v>2.7396875000000004E-3</v>
      </c>
      <c r="BM71" s="133">
        <v>2.8013773148148151E-3</v>
      </c>
      <c r="BN71" s="133">
        <v>2.7545023148148151E-3</v>
      </c>
      <c r="BO71" s="133">
        <v>2.7679050925925926E-3</v>
      </c>
      <c r="BP71" s="133">
        <v>2.7933796296296296E-3</v>
      </c>
      <c r="BQ71" s="133">
        <v>2.8830208333333334E-3</v>
      </c>
      <c r="BR71" s="133">
        <v>2.7490162037037036E-3</v>
      </c>
      <c r="BS71" s="133">
        <v>2.8045370370370372E-3</v>
      </c>
      <c r="BT71" s="135">
        <v>2.5805208333333331E-3</v>
      </c>
    </row>
    <row r="72" spans="2:72" x14ac:dyDescent="0.2">
      <c r="B72" s="130">
        <v>67</v>
      </c>
      <c r="C72" s="131">
        <v>61</v>
      </c>
      <c r="D72" s="131" t="s">
        <v>40</v>
      </c>
      <c r="E72" s="132">
        <v>1984</v>
      </c>
      <c r="F72" s="132" t="s">
        <v>2</v>
      </c>
      <c r="G72" s="132">
        <v>16</v>
      </c>
      <c r="H72" s="131" t="s">
        <v>313</v>
      </c>
      <c r="I72" s="136">
        <v>0.16371628472222222</v>
      </c>
      <c r="J72" s="138">
        <v>3.0532870370370366E-3</v>
      </c>
      <c r="K72" s="133">
        <v>2.2195138888888889E-3</v>
      </c>
      <c r="L72" s="133">
        <v>2.2620023148148152E-3</v>
      </c>
      <c r="M72" s="133">
        <v>2.3042245370370374E-3</v>
      </c>
      <c r="N72" s="133">
        <v>2.215150462962963E-3</v>
      </c>
      <c r="O72" s="133">
        <v>2.2909143518518517E-3</v>
      </c>
      <c r="P72" s="133">
        <v>2.2140277777777779E-3</v>
      </c>
      <c r="Q72" s="133">
        <v>2.2599537037037037E-3</v>
      </c>
      <c r="R72" s="133">
        <v>2.2668171296296295E-3</v>
      </c>
      <c r="S72" s="133">
        <v>2.2593749999999997E-3</v>
      </c>
      <c r="T72" s="133">
        <v>2.2283101851851852E-3</v>
      </c>
      <c r="U72" s="133">
        <v>2.2836805555555557E-3</v>
      </c>
      <c r="V72" s="133">
        <v>2.239224537037037E-3</v>
      </c>
      <c r="W72" s="133">
        <v>2.2574884259259262E-3</v>
      </c>
      <c r="X72" s="133">
        <v>2.2652199074074072E-3</v>
      </c>
      <c r="Y72" s="133">
        <v>2.2058912037037038E-3</v>
      </c>
      <c r="Z72" s="133">
        <v>2.244212962962963E-3</v>
      </c>
      <c r="AA72" s="133">
        <v>2.2485300925925928E-3</v>
      </c>
      <c r="AB72" s="133">
        <v>2.2445254629629629E-3</v>
      </c>
      <c r="AC72" s="133">
        <v>2.205439814814815E-3</v>
      </c>
      <c r="AD72" s="133">
        <v>2.2153124999999998E-3</v>
      </c>
      <c r="AE72" s="133">
        <v>2.2491666666666667E-3</v>
      </c>
      <c r="AF72" s="133">
        <v>2.2888541666666669E-3</v>
      </c>
      <c r="AG72" s="133">
        <v>2.2165046296296295E-3</v>
      </c>
      <c r="AH72" s="133">
        <v>2.249837962962963E-3</v>
      </c>
      <c r="AI72" s="133">
        <v>2.2128819444444444E-3</v>
      </c>
      <c r="AJ72" s="133">
        <v>2.2380555555555552E-3</v>
      </c>
      <c r="AK72" s="133">
        <v>2.2325578703703704E-3</v>
      </c>
      <c r="AL72" s="133">
        <v>2.2537847222222221E-3</v>
      </c>
      <c r="AM72" s="133">
        <v>2.281724537037037E-3</v>
      </c>
      <c r="AN72" s="133">
        <v>2.2183912037037038E-3</v>
      </c>
      <c r="AO72" s="133">
        <v>2.3232523148148149E-3</v>
      </c>
      <c r="AP72" s="133">
        <v>2.2804513888888887E-3</v>
      </c>
      <c r="AQ72" s="133">
        <v>2.5499074074074074E-3</v>
      </c>
      <c r="AR72" s="133">
        <v>2.3195254629629629E-3</v>
      </c>
      <c r="AS72" s="133">
        <v>2.359849537037037E-3</v>
      </c>
      <c r="AT72" s="133">
        <v>2.7657986111111112E-3</v>
      </c>
      <c r="AU72" s="133">
        <v>2.4415972222222222E-3</v>
      </c>
      <c r="AV72" s="133">
        <v>2.4358333333333333E-3</v>
      </c>
      <c r="AW72" s="133">
        <v>2.4962152777777778E-3</v>
      </c>
      <c r="AX72" s="133">
        <v>2.49125E-3</v>
      </c>
      <c r="AY72" s="133">
        <v>2.7753009259259259E-3</v>
      </c>
      <c r="AZ72" s="133">
        <v>3.6544560185185187E-3</v>
      </c>
      <c r="BA72" s="133">
        <v>2.631724537037037E-3</v>
      </c>
      <c r="BB72" s="133">
        <v>2.7416898148148149E-3</v>
      </c>
      <c r="BC72" s="133">
        <v>2.8400925925925924E-3</v>
      </c>
      <c r="BD72" s="133">
        <v>2.9388541666666673E-3</v>
      </c>
      <c r="BE72" s="133">
        <v>3.6141898148148149E-3</v>
      </c>
      <c r="BF72" s="133">
        <v>2.8006134259259256E-3</v>
      </c>
      <c r="BG72" s="133">
        <v>3.2274189814814817E-3</v>
      </c>
      <c r="BH72" s="133">
        <v>2.802650462962963E-3</v>
      </c>
      <c r="BI72" s="133">
        <v>2.6237847222222222E-3</v>
      </c>
      <c r="BJ72" s="133">
        <v>3.8025462962962956E-3</v>
      </c>
      <c r="BK72" s="133">
        <v>3.0710416666666664E-3</v>
      </c>
      <c r="BL72" s="133">
        <v>3.3503587962962962E-3</v>
      </c>
      <c r="BM72" s="133">
        <v>3.9008796296296296E-3</v>
      </c>
      <c r="BN72" s="133">
        <v>3.2380439814814819E-3</v>
      </c>
      <c r="BO72" s="133">
        <v>3.3306944444444447E-3</v>
      </c>
      <c r="BP72" s="133">
        <v>3.2859375000000002E-3</v>
      </c>
      <c r="BQ72" s="133">
        <v>3.209375E-3</v>
      </c>
      <c r="BR72" s="133">
        <v>3.2463078703703703E-3</v>
      </c>
      <c r="BS72" s="133">
        <v>3.1590856481481487E-3</v>
      </c>
      <c r="BT72" s="135">
        <v>2.582696759259259E-3</v>
      </c>
    </row>
    <row r="73" spans="2:72" x14ac:dyDescent="0.2">
      <c r="B73" s="130">
        <v>68</v>
      </c>
      <c r="C73" s="131">
        <v>134</v>
      </c>
      <c r="D73" s="131" t="s">
        <v>314</v>
      </c>
      <c r="E73" s="132">
        <v>1986</v>
      </c>
      <c r="F73" s="132" t="s">
        <v>10</v>
      </c>
      <c r="G73" s="132">
        <v>2</v>
      </c>
      <c r="H73" s="131" t="s">
        <v>315</v>
      </c>
      <c r="I73" s="136">
        <v>0.16393518518518518</v>
      </c>
      <c r="J73" s="138">
        <v>3.0898958333333338E-3</v>
      </c>
      <c r="K73" s="133">
        <v>2.3559027777777779E-3</v>
      </c>
      <c r="L73" s="133">
        <v>2.3795717592592592E-3</v>
      </c>
      <c r="M73" s="133">
        <v>2.4175347222222224E-3</v>
      </c>
      <c r="N73" s="133">
        <v>2.4654398148148148E-3</v>
      </c>
      <c r="O73" s="133">
        <v>2.3617129629629626E-3</v>
      </c>
      <c r="P73" s="133">
        <v>2.4806018518518519E-3</v>
      </c>
      <c r="Q73" s="133">
        <v>2.444560185185185E-3</v>
      </c>
      <c r="R73" s="133">
        <v>2.4472685185185183E-3</v>
      </c>
      <c r="S73" s="133">
        <v>2.5238773148148152E-3</v>
      </c>
      <c r="T73" s="133">
        <v>2.4446759259259261E-3</v>
      </c>
      <c r="U73" s="133">
        <v>2.4421990740740741E-3</v>
      </c>
      <c r="V73" s="133">
        <v>2.4599999999999999E-3</v>
      </c>
      <c r="W73" s="133">
        <v>2.4661574074074074E-3</v>
      </c>
      <c r="X73" s="133">
        <v>2.9198032407407406E-3</v>
      </c>
      <c r="Y73" s="133">
        <v>2.4165277777777779E-3</v>
      </c>
      <c r="Z73" s="133">
        <v>2.4000810185185184E-3</v>
      </c>
      <c r="AA73" s="133">
        <v>2.4504282407407409E-3</v>
      </c>
      <c r="AB73" s="133">
        <v>2.429398148148148E-3</v>
      </c>
      <c r="AC73" s="133">
        <v>2.430763888888889E-3</v>
      </c>
      <c r="AD73" s="133">
        <v>2.4759027777777778E-3</v>
      </c>
      <c r="AE73" s="133">
        <v>2.4652777777777776E-3</v>
      </c>
      <c r="AF73" s="133">
        <v>2.4099421296296295E-3</v>
      </c>
      <c r="AG73" s="133">
        <v>2.4615624999999998E-3</v>
      </c>
      <c r="AH73" s="133">
        <v>2.4303935185185188E-3</v>
      </c>
      <c r="AI73" s="133">
        <v>2.5648958333333335E-3</v>
      </c>
      <c r="AJ73" s="133">
        <v>2.4646990740740744E-3</v>
      </c>
      <c r="AK73" s="133">
        <v>2.4623958333333334E-3</v>
      </c>
      <c r="AL73" s="133">
        <v>2.4931365740740743E-3</v>
      </c>
      <c r="AM73" s="133">
        <v>2.5099999999999996E-3</v>
      </c>
      <c r="AN73" s="133">
        <v>2.476990740740741E-3</v>
      </c>
      <c r="AO73" s="133">
        <v>2.4781250000000003E-3</v>
      </c>
      <c r="AP73" s="133">
        <v>2.4667013888888889E-3</v>
      </c>
      <c r="AQ73" s="133">
        <v>2.5158796296296296E-3</v>
      </c>
      <c r="AR73" s="133">
        <v>2.5319675925925926E-3</v>
      </c>
      <c r="AS73" s="133">
        <v>2.5791087962962959E-3</v>
      </c>
      <c r="AT73" s="133">
        <v>2.4602777777777778E-3</v>
      </c>
      <c r="AU73" s="133">
        <v>2.4645138888888889E-3</v>
      </c>
      <c r="AV73" s="133">
        <v>2.5220949074074074E-3</v>
      </c>
      <c r="AW73" s="133">
        <v>2.5422685185185188E-3</v>
      </c>
      <c r="AX73" s="133">
        <v>2.5228935185185185E-3</v>
      </c>
      <c r="AY73" s="133">
        <v>2.5806134259259259E-3</v>
      </c>
      <c r="AZ73" s="133">
        <v>2.5941666666666665E-3</v>
      </c>
      <c r="BA73" s="133">
        <v>2.6795370370370371E-3</v>
      </c>
      <c r="BB73" s="133">
        <v>2.5601273148148146E-3</v>
      </c>
      <c r="BC73" s="133">
        <v>2.6026041666666667E-3</v>
      </c>
      <c r="BD73" s="133">
        <v>2.6484375000000002E-3</v>
      </c>
      <c r="BE73" s="133">
        <v>2.8321990740740742E-3</v>
      </c>
      <c r="BF73" s="133">
        <v>2.7440740740740741E-3</v>
      </c>
      <c r="BG73" s="133">
        <v>2.695902777777778E-3</v>
      </c>
      <c r="BH73" s="133">
        <v>2.7393171296296297E-3</v>
      </c>
      <c r="BI73" s="133">
        <v>2.8129513888888891E-3</v>
      </c>
      <c r="BJ73" s="133">
        <v>2.8000462962962957E-3</v>
      </c>
      <c r="BK73" s="133">
        <v>2.8390856481481479E-3</v>
      </c>
      <c r="BL73" s="133">
        <v>2.8530555555555553E-3</v>
      </c>
      <c r="BM73" s="133">
        <v>3.1064699074074072E-3</v>
      </c>
      <c r="BN73" s="133">
        <v>3.0183449074074071E-3</v>
      </c>
      <c r="BO73" s="133">
        <v>2.8992708333333336E-3</v>
      </c>
      <c r="BP73" s="133">
        <v>2.8773263888888889E-3</v>
      </c>
      <c r="BQ73" s="133">
        <v>2.9448842592592595E-3</v>
      </c>
      <c r="BR73" s="133">
        <v>3.0365046296296299E-3</v>
      </c>
      <c r="BS73" s="133">
        <v>3.0878587962962964E-3</v>
      </c>
      <c r="BT73" s="135">
        <v>2.8569791666666661E-3</v>
      </c>
    </row>
    <row r="74" spans="2:72" x14ac:dyDescent="0.2">
      <c r="B74" s="130">
        <v>69</v>
      </c>
      <c r="C74" s="131">
        <v>83</v>
      </c>
      <c r="D74" s="131" t="s">
        <v>316</v>
      </c>
      <c r="E74" s="132">
        <v>1967</v>
      </c>
      <c r="F74" s="132" t="s">
        <v>1</v>
      </c>
      <c r="G74" s="132">
        <v>30</v>
      </c>
      <c r="H74" s="131" t="s">
        <v>69</v>
      </c>
      <c r="I74" s="136">
        <v>0.16434421296296295</v>
      </c>
      <c r="J74" s="138">
        <v>2.9583217592592591E-3</v>
      </c>
      <c r="K74" s="133">
        <v>2.3538078703703703E-3</v>
      </c>
      <c r="L74" s="133">
        <v>2.4221759259259261E-3</v>
      </c>
      <c r="M74" s="133">
        <v>2.4290856481481481E-3</v>
      </c>
      <c r="N74" s="133">
        <v>2.4478009259259258E-3</v>
      </c>
      <c r="O74" s="133">
        <v>2.4502430555555558E-3</v>
      </c>
      <c r="P74" s="133">
        <v>2.5010300925925925E-3</v>
      </c>
      <c r="Q74" s="133">
        <v>2.4611921296296296E-3</v>
      </c>
      <c r="R74" s="133">
        <v>2.4492824074074074E-3</v>
      </c>
      <c r="S74" s="133">
        <v>2.4549421296296294E-3</v>
      </c>
      <c r="T74" s="133">
        <v>2.4454513888888889E-3</v>
      </c>
      <c r="U74" s="133">
        <v>2.4219560185185186E-3</v>
      </c>
      <c r="V74" s="133">
        <v>2.4845717592592593E-3</v>
      </c>
      <c r="W74" s="133">
        <v>2.434201388888889E-3</v>
      </c>
      <c r="X74" s="133">
        <v>2.3886342592592592E-3</v>
      </c>
      <c r="Y74" s="133">
        <v>2.4425810185185188E-3</v>
      </c>
      <c r="Z74" s="133">
        <v>2.5046180555555555E-3</v>
      </c>
      <c r="AA74" s="133">
        <v>2.4366898148148147E-3</v>
      </c>
      <c r="AB74" s="133">
        <v>2.409872685185185E-3</v>
      </c>
      <c r="AC74" s="133">
        <v>2.4430208333333331E-3</v>
      </c>
      <c r="AD74" s="133">
        <v>2.4808101851851853E-3</v>
      </c>
      <c r="AE74" s="133">
        <v>2.9396296296296293E-3</v>
      </c>
      <c r="AF74" s="133">
        <v>2.4664351851851852E-3</v>
      </c>
      <c r="AG74" s="133">
        <v>2.4018634259259258E-3</v>
      </c>
      <c r="AH74" s="133">
        <v>2.4274421296296297E-3</v>
      </c>
      <c r="AI74" s="133">
        <v>2.4046064814814815E-3</v>
      </c>
      <c r="AJ74" s="133">
        <v>2.4051504629629631E-3</v>
      </c>
      <c r="AK74" s="133">
        <v>2.4462384259259259E-3</v>
      </c>
      <c r="AL74" s="133">
        <v>2.5044212962962963E-3</v>
      </c>
      <c r="AM74" s="133">
        <v>2.4773842592592595E-3</v>
      </c>
      <c r="AN74" s="133">
        <v>2.5060300925925927E-3</v>
      </c>
      <c r="AO74" s="133">
        <v>2.4332060185185186E-3</v>
      </c>
      <c r="AP74" s="133">
        <v>2.4944328703703704E-3</v>
      </c>
      <c r="AQ74" s="133">
        <v>2.4581018518518519E-3</v>
      </c>
      <c r="AR74" s="133">
        <v>2.4514699074074074E-3</v>
      </c>
      <c r="AS74" s="133">
        <v>2.4726157407407405E-3</v>
      </c>
      <c r="AT74" s="133">
        <v>2.4821759259259263E-3</v>
      </c>
      <c r="AU74" s="133">
        <v>2.5206018518518516E-3</v>
      </c>
      <c r="AV74" s="133">
        <v>2.5577546296296299E-3</v>
      </c>
      <c r="AW74" s="133">
        <v>2.570162037037037E-3</v>
      </c>
      <c r="AX74" s="133">
        <v>2.6083796296296293E-3</v>
      </c>
      <c r="AY74" s="133">
        <v>2.6006018518518518E-3</v>
      </c>
      <c r="AZ74" s="133">
        <v>2.7846412037037041E-3</v>
      </c>
      <c r="BA74" s="133">
        <v>2.6318171296296298E-3</v>
      </c>
      <c r="BB74" s="133">
        <v>2.6927430555555554E-3</v>
      </c>
      <c r="BC74" s="133">
        <v>2.7277777777777773E-3</v>
      </c>
      <c r="BD74" s="133">
        <v>2.8130208333333336E-3</v>
      </c>
      <c r="BE74" s="133">
        <v>2.7332523148148151E-3</v>
      </c>
      <c r="BF74" s="133">
        <v>2.747824074074074E-3</v>
      </c>
      <c r="BG74" s="133">
        <v>3.0804629629629632E-3</v>
      </c>
      <c r="BH74" s="133">
        <v>2.9064583333333334E-3</v>
      </c>
      <c r="BI74" s="133">
        <v>2.909016203703704E-3</v>
      </c>
      <c r="BJ74" s="133">
        <v>2.8662731481481477E-3</v>
      </c>
      <c r="BK74" s="133">
        <v>2.7191087962962963E-3</v>
      </c>
      <c r="BL74" s="133">
        <v>2.7315625E-3</v>
      </c>
      <c r="BM74" s="133">
        <v>2.9952893518518518E-3</v>
      </c>
      <c r="BN74" s="133">
        <v>3.2145138888888887E-3</v>
      </c>
      <c r="BO74" s="133">
        <v>3.0483101851851856E-3</v>
      </c>
      <c r="BP74" s="133">
        <v>3.1593865740740736E-3</v>
      </c>
      <c r="BQ74" s="133">
        <v>2.9236342592592595E-3</v>
      </c>
      <c r="BR74" s="133">
        <v>3.0051273148148151E-3</v>
      </c>
      <c r="BS74" s="133">
        <v>2.7554050925925923E-3</v>
      </c>
      <c r="BT74" s="135">
        <v>2.4495949074074073E-3</v>
      </c>
    </row>
    <row r="75" spans="2:72" x14ac:dyDescent="0.2">
      <c r="B75" s="130">
        <v>70</v>
      </c>
      <c r="C75" s="131">
        <v>95</v>
      </c>
      <c r="D75" s="131" t="s">
        <v>317</v>
      </c>
      <c r="E75" s="132">
        <v>1983</v>
      </c>
      <c r="F75" s="132" t="s">
        <v>2</v>
      </c>
      <c r="G75" s="132">
        <v>17</v>
      </c>
      <c r="H75" s="131" t="s">
        <v>349</v>
      </c>
      <c r="I75" s="136">
        <v>0.16529908564814813</v>
      </c>
      <c r="J75" s="138">
        <v>3.0701736111111112E-3</v>
      </c>
      <c r="K75" s="133">
        <v>2.2458564814814815E-3</v>
      </c>
      <c r="L75" s="133">
        <v>2.3194907407407405E-3</v>
      </c>
      <c r="M75" s="133">
        <v>2.3054166666666666E-3</v>
      </c>
      <c r="N75" s="133">
        <v>2.2931018518518522E-3</v>
      </c>
      <c r="O75" s="133">
        <v>2.3586111111111112E-3</v>
      </c>
      <c r="P75" s="133">
        <v>2.3963078703703703E-3</v>
      </c>
      <c r="Q75" s="133">
        <v>2.4165162037037037E-3</v>
      </c>
      <c r="R75" s="133">
        <v>2.4248726851851853E-3</v>
      </c>
      <c r="S75" s="133">
        <v>2.4194675925925929E-3</v>
      </c>
      <c r="T75" s="133">
        <v>2.436886574074074E-3</v>
      </c>
      <c r="U75" s="133">
        <v>2.4513888888888888E-3</v>
      </c>
      <c r="V75" s="133">
        <v>2.5697222222222224E-3</v>
      </c>
      <c r="W75" s="133">
        <v>2.4462268518518518E-3</v>
      </c>
      <c r="X75" s="133">
        <v>2.4820370370370369E-3</v>
      </c>
      <c r="Y75" s="133">
        <v>2.3919675925925927E-3</v>
      </c>
      <c r="Z75" s="133">
        <v>2.4284143518518517E-3</v>
      </c>
      <c r="AA75" s="133">
        <v>2.4130555555555559E-3</v>
      </c>
      <c r="AB75" s="133">
        <v>2.4650925925925925E-3</v>
      </c>
      <c r="AC75" s="133">
        <v>2.4542129629629627E-3</v>
      </c>
      <c r="AD75" s="133">
        <v>2.385648148148148E-3</v>
      </c>
      <c r="AE75" s="133">
        <v>2.3644560185185183E-3</v>
      </c>
      <c r="AF75" s="133">
        <v>2.3185416666666671E-3</v>
      </c>
      <c r="AG75" s="133">
        <v>2.4078819444444447E-3</v>
      </c>
      <c r="AH75" s="133">
        <v>2.3640509259259261E-3</v>
      </c>
      <c r="AI75" s="133">
        <v>2.3492476851851851E-3</v>
      </c>
      <c r="AJ75" s="133">
        <v>2.4055671296296295E-3</v>
      </c>
      <c r="AK75" s="133">
        <v>2.3677777777777781E-3</v>
      </c>
      <c r="AL75" s="133">
        <v>2.4026736111111111E-3</v>
      </c>
      <c r="AM75" s="133">
        <v>2.4687731481481483E-3</v>
      </c>
      <c r="AN75" s="133">
        <v>2.5272453703703702E-3</v>
      </c>
      <c r="AO75" s="133">
        <v>2.5415625E-3</v>
      </c>
      <c r="AP75" s="133">
        <v>2.507083333333333E-3</v>
      </c>
      <c r="AQ75" s="133">
        <v>2.5211689814814814E-3</v>
      </c>
      <c r="AR75" s="133">
        <v>2.5631712962962965E-3</v>
      </c>
      <c r="AS75" s="133">
        <v>2.5697453703703702E-3</v>
      </c>
      <c r="AT75" s="133">
        <v>2.6073958333333331E-3</v>
      </c>
      <c r="AU75" s="133">
        <v>2.6122800925925927E-3</v>
      </c>
      <c r="AV75" s="133">
        <v>2.6671064814814817E-3</v>
      </c>
      <c r="AW75" s="133">
        <v>2.7101504629629628E-3</v>
      </c>
      <c r="AX75" s="133">
        <v>2.7211458333333337E-3</v>
      </c>
      <c r="AY75" s="133">
        <v>2.7173263888888889E-3</v>
      </c>
      <c r="AZ75" s="133">
        <v>2.7199305555555557E-3</v>
      </c>
      <c r="BA75" s="133">
        <v>2.7767824074074071E-3</v>
      </c>
      <c r="BB75" s="133">
        <v>2.7010648148148146E-3</v>
      </c>
      <c r="BC75" s="133">
        <v>2.7234027777777777E-3</v>
      </c>
      <c r="BD75" s="133">
        <v>2.7776273148148148E-3</v>
      </c>
      <c r="BE75" s="133">
        <v>2.809502314814815E-3</v>
      </c>
      <c r="BF75" s="133">
        <v>2.7651851851851852E-3</v>
      </c>
      <c r="BG75" s="133">
        <v>2.8310532407407412E-3</v>
      </c>
      <c r="BH75" s="133">
        <v>2.8164351851851853E-3</v>
      </c>
      <c r="BI75" s="133">
        <v>2.8176851851851852E-3</v>
      </c>
      <c r="BJ75" s="133">
        <v>2.8299074074074073E-3</v>
      </c>
      <c r="BK75" s="133">
        <v>2.7751620370370374E-3</v>
      </c>
      <c r="BL75" s="133">
        <v>2.7901273148148147E-3</v>
      </c>
      <c r="BM75" s="133">
        <v>3.1151504629629632E-3</v>
      </c>
      <c r="BN75" s="133">
        <v>3.1278125000000004E-3</v>
      </c>
      <c r="BO75" s="133">
        <v>4.3166435185185183E-3</v>
      </c>
      <c r="BP75" s="133">
        <v>3.1037037037037036E-3</v>
      </c>
      <c r="BQ75" s="133">
        <v>3.1092245370370371E-3</v>
      </c>
      <c r="BR75" s="133">
        <v>3.1375462962962963E-3</v>
      </c>
      <c r="BS75" s="133">
        <v>2.6511921296296296E-3</v>
      </c>
      <c r="BT75" s="135">
        <v>2.7151273148148147E-3</v>
      </c>
    </row>
    <row r="76" spans="2:72" x14ac:dyDescent="0.2">
      <c r="B76" s="130">
        <v>71</v>
      </c>
      <c r="C76" s="131">
        <v>86</v>
      </c>
      <c r="D76" s="131" t="s">
        <v>318</v>
      </c>
      <c r="E76" s="132">
        <v>1982</v>
      </c>
      <c r="F76" s="132" t="s">
        <v>10</v>
      </c>
      <c r="G76" s="132">
        <v>3</v>
      </c>
      <c r="H76" s="131" t="s">
        <v>319</v>
      </c>
      <c r="I76" s="136">
        <v>0.16696859953703702</v>
      </c>
      <c r="J76" s="138">
        <v>3.5120717592592591E-3</v>
      </c>
      <c r="K76" s="133">
        <v>2.748078703703704E-3</v>
      </c>
      <c r="L76" s="133">
        <v>2.7712847222222223E-3</v>
      </c>
      <c r="M76" s="133">
        <v>2.7300347222222222E-3</v>
      </c>
      <c r="N76" s="133">
        <v>2.7209027777777774E-3</v>
      </c>
      <c r="O76" s="133">
        <v>2.7687962962962965E-3</v>
      </c>
      <c r="P76" s="133">
        <v>2.7929050925925929E-3</v>
      </c>
      <c r="Q76" s="133">
        <v>3.1416666666666663E-3</v>
      </c>
      <c r="R76" s="133">
        <v>2.6587384259259259E-3</v>
      </c>
      <c r="S76" s="133">
        <v>2.677337962962963E-3</v>
      </c>
      <c r="T76" s="133">
        <v>2.6426273148148147E-3</v>
      </c>
      <c r="U76" s="133">
        <v>2.7139351851851851E-3</v>
      </c>
      <c r="V76" s="133">
        <v>2.6937731481481483E-3</v>
      </c>
      <c r="W76" s="133">
        <v>2.5793402777777776E-3</v>
      </c>
      <c r="X76" s="133">
        <v>2.6554050925925925E-3</v>
      </c>
      <c r="Y76" s="133">
        <v>2.5170833333333334E-3</v>
      </c>
      <c r="Z76" s="133">
        <v>2.5601736111111112E-3</v>
      </c>
      <c r="AA76" s="133">
        <v>2.5450231481481483E-3</v>
      </c>
      <c r="AB76" s="133">
        <v>2.5702893518518518E-3</v>
      </c>
      <c r="AC76" s="133">
        <v>2.5885532407407407E-3</v>
      </c>
      <c r="AD76" s="133">
        <v>2.565497685185185E-3</v>
      </c>
      <c r="AE76" s="133">
        <v>2.5743055555555554E-3</v>
      </c>
      <c r="AF76" s="133">
        <v>2.5698726851851855E-3</v>
      </c>
      <c r="AG76" s="133">
        <v>2.5835532407407409E-3</v>
      </c>
      <c r="AH76" s="133">
        <v>2.647847222222222E-3</v>
      </c>
      <c r="AI76" s="133">
        <v>2.7339814814814813E-3</v>
      </c>
      <c r="AJ76" s="133">
        <v>2.6049652777777777E-3</v>
      </c>
      <c r="AK76" s="133">
        <v>2.5939120370370374E-3</v>
      </c>
      <c r="AL76" s="133">
        <v>2.6294212962962964E-3</v>
      </c>
      <c r="AM76" s="133">
        <v>2.6506365740740744E-3</v>
      </c>
      <c r="AN76" s="133">
        <v>2.6470254629629634E-3</v>
      </c>
      <c r="AO76" s="133">
        <v>2.6848263888888889E-3</v>
      </c>
      <c r="AP76" s="133">
        <v>2.5863773148148148E-3</v>
      </c>
      <c r="AQ76" s="133">
        <v>2.6092013888888888E-3</v>
      </c>
      <c r="AR76" s="133">
        <v>2.5701736111111112E-3</v>
      </c>
      <c r="AS76" s="133">
        <v>2.5786574074074075E-3</v>
      </c>
      <c r="AT76" s="133">
        <v>2.5842245370370372E-3</v>
      </c>
      <c r="AU76" s="133">
        <v>2.5368171296296298E-3</v>
      </c>
      <c r="AV76" s="133">
        <v>2.5399652777777777E-3</v>
      </c>
      <c r="AW76" s="133">
        <v>2.6682870370370372E-3</v>
      </c>
      <c r="AX76" s="133">
        <v>2.6050810185185187E-3</v>
      </c>
      <c r="AY76" s="133">
        <v>2.6134143518518516E-3</v>
      </c>
      <c r="AZ76" s="133">
        <v>2.6153009259259259E-3</v>
      </c>
      <c r="BA76" s="133">
        <v>2.6380208333333338E-3</v>
      </c>
      <c r="BB76" s="133">
        <v>2.5209722222222222E-3</v>
      </c>
      <c r="BC76" s="133">
        <v>2.4940046296296294E-3</v>
      </c>
      <c r="BD76" s="133">
        <v>2.5934259259259257E-3</v>
      </c>
      <c r="BE76" s="133">
        <v>2.6360879629629629E-3</v>
      </c>
      <c r="BF76" s="133">
        <v>2.6719328703703701E-3</v>
      </c>
      <c r="BG76" s="133">
        <v>2.6237731481481481E-3</v>
      </c>
      <c r="BH76" s="133">
        <v>2.5867824074074074E-3</v>
      </c>
      <c r="BI76" s="133">
        <v>2.7202893518518518E-3</v>
      </c>
      <c r="BJ76" s="133">
        <v>2.6905787037037037E-3</v>
      </c>
      <c r="BK76" s="133">
        <v>2.6314583333333333E-3</v>
      </c>
      <c r="BL76" s="133">
        <v>2.6537037037037037E-3</v>
      </c>
      <c r="BM76" s="133">
        <v>2.6385300925925929E-3</v>
      </c>
      <c r="BN76" s="133">
        <v>2.6990046296296298E-3</v>
      </c>
      <c r="BO76" s="133">
        <v>2.6993518518518521E-3</v>
      </c>
      <c r="BP76" s="133">
        <v>2.6579166666666665E-3</v>
      </c>
      <c r="BQ76" s="133">
        <v>2.6166666666666664E-3</v>
      </c>
      <c r="BR76" s="133">
        <v>2.6491319444444448E-3</v>
      </c>
      <c r="BS76" s="133">
        <v>2.5517476851851851E-3</v>
      </c>
      <c r="BT76" s="135">
        <v>2.413854166666667E-3</v>
      </c>
    </row>
    <row r="77" spans="2:72" x14ac:dyDescent="0.2">
      <c r="B77" s="130">
        <v>72</v>
      </c>
      <c r="C77" s="131">
        <v>68</v>
      </c>
      <c r="D77" s="131" t="s">
        <v>320</v>
      </c>
      <c r="E77" s="132">
        <v>1961</v>
      </c>
      <c r="F77" s="132" t="s">
        <v>19</v>
      </c>
      <c r="G77" s="132">
        <v>4</v>
      </c>
      <c r="H77" s="131" t="s">
        <v>36</v>
      </c>
      <c r="I77" s="136">
        <v>0.16784483796296298</v>
      </c>
      <c r="J77" s="138">
        <v>3.1255555555555555E-3</v>
      </c>
      <c r="K77" s="133">
        <v>2.305983796296296E-3</v>
      </c>
      <c r="L77" s="133">
        <v>2.3913657407407403E-3</v>
      </c>
      <c r="M77" s="133">
        <v>2.3850462962962961E-3</v>
      </c>
      <c r="N77" s="133">
        <v>2.3723263888888887E-3</v>
      </c>
      <c r="O77" s="133">
        <v>2.4468402777777778E-3</v>
      </c>
      <c r="P77" s="133">
        <v>2.4124421296296298E-3</v>
      </c>
      <c r="Q77" s="133">
        <v>2.4509953703703703E-3</v>
      </c>
      <c r="R77" s="133">
        <v>2.459039351851852E-3</v>
      </c>
      <c r="S77" s="133">
        <v>2.485162037037037E-3</v>
      </c>
      <c r="T77" s="133">
        <v>2.4739930555555552E-3</v>
      </c>
      <c r="U77" s="133">
        <v>2.4946527777777775E-3</v>
      </c>
      <c r="V77" s="133">
        <v>2.4579513888888889E-3</v>
      </c>
      <c r="W77" s="133">
        <v>2.5062152777777778E-3</v>
      </c>
      <c r="X77" s="133">
        <v>2.572060185185185E-3</v>
      </c>
      <c r="Y77" s="133">
        <v>2.5104398148148147E-3</v>
      </c>
      <c r="Z77" s="133">
        <v>2.5268287037037039E-3</v>
      </c>
      <c r="AA77" s="133">
        <v>2.530277777777778E-3</v>
      </c>
      <c r="AB77" s="133">
        <v>2.495833333333333E-3</v>
      </c>
      <c r="AC77" s="133">
        <v>2.5579282407407404E-3</v>
      </c>
      <c r="AD77" s="133">
        <v>2.5646643518518518E-3</v>
      </c>
      <c r="AE77" s="133">
        <v>2.6993402777777779E-3</v>
      </c>
      <c r="AF77" s="133">
        <v>2.5362847222222223E-3</v>
      </c>
      <c r="AG77" s="133">
        <v>2.5064351851851849E-3</v>
      </c>
      <c r="AH77" s="133">
        <v>2.5660879629629632E-3</v>
      </c>
      <c r="AI77" s="133">
        <v>2.5428935185185185E-3</v>
      </c>
      <c r="AJ77" s="133">
        <v>2.6597337962962968E-3</v>
      </c>
      <c r="AK77" s="133">
        <v>2.6823148148148149E-3</v>
      </c>
      <c r="AL77" s="133">
        <v>2.6870370370370368E-3</v>
      </c>
      <c r="AM77" s="133">
        <v>2.6464004629629632E-3</v>
      </c>
      <c r="AN77" s="133">
        <v>2.5657638888888887E-3</v>
      </c>
      <c r="AO77" s="133">
        <v>2.5694097222222221E-3</v>
      </c>
      <c r="AP77" s="133">
        <v>2.680671296296296E-3</v>
      </c>
      <c r="AQ77" s="133">
        <v>2.7172106481481479E-3</v>
      </c>
      <c r="AR77" s="133">
        <v>2.3177546296296297E-3</v>
      </c>
      <c r="AS77" s="133">
        <v>2.317743055555556E-3</v>
      </c>
      <c r="AT77" s="133">
        <v>2.7376041666666664E-3</v>
      </c>
      <c r="AU77" s="133">
        <v>2.5466898148148146E-3</v>
      </c>
      <c r="AV77" s="133">
        <v>2.4999189814814819E-3</v>
      </c>
      <c r="AW77" s="133">
        <v>2.7059837962962962E-3</v>
      </c>
      <c r="AX77" s="133">
        <v>2.8363888888888887E-3</v>
      </c>
      <c r="AY77" s="133">
        <v>2.7989699074074076E-3</v>
      </c>
      <c r="AZ77" s="133">
        <v>2.7493055555555556E-3</v>
      </c>
      <c r="BA77" s="133">
        <v>2.8709953703703705E-3</v>
      </c>
      <c r="BB77" s="133">
        <v>2.8741319444444443E-3</v>
      </c>
      <c r="BC77" s="133">
        <v>2.9456134259259262E-3</v>
      </c>
      <c r="BD77" s="133">
        <v>2.8796759259259262E-3</v>
      </c>
      <c r="BE77" s="133">
        <v>2.7556712962962964E-3</v>
      </c>
      <c r="BF77" s="133">
        <v>2.8206134259259261E-3</v>
      </c>
      <c r="BG77" s="133">
        <v>2.983553240740741E-3</v>
      </c>
      <c r="BH77" s="133">
        <v>2.8125231481481478E-3</v>
      </c>
      <c r="BI77" s="133">
        <v>2.995300925925926E-3</v>
      </c>
      <c r="BJ77" s="133">
        <v>2.8614004629629627E-3</v>
      </c>
      <c r="BK77" s="133">
        <v>2.8408912037037035E-3</v>
      </c>
      <c r="BL77" s="133">
        <v>2.8682060185185186E-3</v>
      </c>
      <c r="BM77" s="133">
        <v>2.8615046296296301E-3</v>
      </c>
      <c r="BN77" s="133">
        <v>2.9817245370370366E-3</v>
      </c>
      <c r="BO77" s="133">
        <v>2.9130208333333334E-3</v>
      </c>
      <c r="BP77" s="133">
        <v>2.8949074074074072E-3</v>
      </c>
      <c r="BQ77" s="133">
        <v>2.9307754629629627E-3</v>
      </c>
      <c r="BR77" s="133">
        <v>2.9332523148148143E-3</v>
      </c>
      <c r="BS77" s="133">
        <v>2.9734027777777779E-3</v>
      </c>
      <c r="BT77" s="135">
        <v>2.75212962962963E-3</v>
      </c>
    </row>
    <row r="78" spans="2:72" x14ac:dyDescent="0.2">
      <c r="B78" s="130">
        <v>73</v>
      </c>
      <c r="C78" s="131">
        <v>125</v>
      </c>
      <c r="D78" s="131" t="s">
        <v>321</v>
      </c>
      <c r="E78" s="132">
        <v>1966</v>
      </c>
      <c r="F78" s="132" t="s">
        <v>1</v>
      </c>
      <c r="G78" s="132">
        <v>31</v>
      </c>
      <c r="H78" s="131" t="s">
        <v>322</v>
      </c>
      <c r="I78" s="136">
        <v>0.16805990740740739</v>
      </c>
      <c r="J78" s="138">
        <v>2.9769791666666664E-3</v>
      </c>
      <c r="K78" s="133">
        <v>2.2764814814814813E-3</v>
      </c>
      <c r="L78" s="133">
        <v>2.2929629629629632E-3</v>
      </c>
      <c r="M78" s="133">
        <v>2.3074305555555556E-3</v>
      </c>
      <c r="N78" s="133">
        <v>2.3208101851851849E-3</v>
      </c>
      <c r="O78" s="133">
        <v>2.3332638888888891E-3</v>
      </c>
      <c r="P78" s="133">
        <v>2.3674884259259261E-3</v>
      </c>
      <c r="Q78" s="133">
        <v>2.3376967592592594E-3</v>
      </c>
      <c r="R78" s="133">
        <v>2.3373958333333333E-3</v>
      </c>
      <c r="S78" s="133">
        <v>2.3313194444444445E-3</v>
      </c>
      <c r="T78" s="133">
        <v>2.3590393518518517E-3</v>
      </c>
      <c r="U78" s="133">
        <v>2.3770370370370373E-3</v>
      </c>
      <c r="V78" s="133">
        <v>2.363900462962963E-3</v>
      </c>
      <c r="W78" s="133">
        <v>2.3793287037037034E-3</v>
      </c>
      <c r="X78" s="133">
        <v>2.4140625E-3</v>
      </c>
      <c r="Y78" s="133">
        <v>2.4784837962962963E-3</v>
      </c>
      <c r="Z78" s="133">
        <v>2.4415740740740739E-3</v>
      </c>
      <c r="AA78" s="133">
        <v>2.4212152777777778E-3</v>
      </c>
      <c r="AB78" s="133">
        <v>2.4510185185185186E-3</v>
      </c>
      <c r="AC78" s="133">
        <v>2.4521759259259258E-3</v>
      </c>
      <c r="AD78" s="133">
        <v>2.4674884259259259E-3</v>
      </c>
      <c r="AE78" s="133">
        <v>2.4216898148148145E-3</v>
      </c>
      <c r="AF78" s="133">
        <v>2.4312037037037037E-3</v>
      </c>
      <c r="AG78" s="133">
        <v>2.4438888888888891E-3</v>
      </c>
      <c r="AH78" s="133">
        <v>2.4626736111111112E-3</v>
      </c>
      <c r="AI78" s="133">
        <v>2.4953124999999997E-3</v>
      </c>
      <c r="AJ78" s="133">
        <v>2.4684027777777777E-3</v>
      </c>
      <c r="AK78" s="133">
        <v>2.4686458333333335E-3</v>
      </c>
      <c r="AL78" s="133">
        <v>2.4696875000000001E-3</v>
      </c>
      <c r="AM78" s="133">
        <v>2.4922685185185182E-3</v>
      </c>
      <c r="AN78" s="133">
        <v>2.5022222222222221E-3</v>
      </c>
      <c r="AO78" s="133">
        <v>2.5382870370370372E-3</v>
      </c>
      <c r="AP78" s="133">
        <v>2.5263310185185185E-3</v>
      </c>
      <c r="AQ78" s="133">
        <v>2.5116319444444444E-3</v>
      </c>
      <c r="AR78" s="133">
        <v>2.5561342592592593E-3</v>
      </c>
      <c r="AS78" s="133">
        <v>2.5781481481481484E-3</v>
      </c>
      <c r="AT78" s="133">
        <v>2.598611111111111E-3</v>
      </c>
      <c r="AU78" s="133">
        <v>2.6111226851851851E-3</v>
      </c>
      <c r="AV78" s="133">
        <v>2.7167476851851849E-3</v>
      </c>
      <c r="AW78" s="133">
        <v>2.6932754629629629E-3</v>
      </c>
      <c r="AX78" s="133">
        <v>2.6907407407407405E-3</v>
      </c>
      <c r="AY78" s="133">
        <v>2.7167361111111112E-3</v>
      </c>
      <c r="AZ78" s="133">
        <v>2.8247916666666669E-3</v>
      </c>
      <c r="BA78" s="133">
        <v>2.8260416666666664E-3</v>
      </c>
      <c r="BB78" s="133">
        <v>2.8868402777777777E-3</v>
      </c>
      <c r="BC78" s="133">
        <v>2.8897800925925927E-3</v>
      </c>
      <c r="BD78" s="133">
        <v>2.9238541666666666E-3</v>
      </c>
      <c r="BE78" s="133">
        <v>2.9301388888888888E-3</v>
      </c>
      <c r="BF78" s="133">
        <v>3.1877083333333336E-3</v>
      </c>
      <c r="BG78" s="133">
        <v>2.9727199074074079E-3</v>
      </c>
      <c r="BH78" s="133">
        <v>2.9806365740740744E-3</v>
      </c>
      <c r="BI78" s="133">
        <v>3.0164351851851849E-3</v>
      </c>
      <c r="BJ78" s="133">
        <v>3.1353819444444441E-3</v>
      </c>
      <c r="BK78" s="133">
        <v>3.1409027777777776E-3</v>
      </c>
      <c r="BL78" s="133">
        <v>3.123946759259259E-3</v>
      </c>
      <c r="BM78" s="133">
        <v>3.2323726851851853E-3</v>
      </c>
      <c r="BN78" s="133">
        <v>3.155416666666667E-3</v>
      </c>
      <c r="BO78" s="133">
        <v>3.1433912037037038E-3</v>
      </c>
      <c r="BP78" s="133">
        <v>3.0530787037037037E-3</v>
      </c>
      <c r="BQ78" s="133">
        <v>3.1627777777777778E-3</v>
      </c>
      <c r="BR78" s="133">
        <v>3.2076041666666663E-3</v>
      </c>
      <c r="BS78" s="133">
        <v>3.2015046296296292E-3</v>
      </c>
      <c r="BT78" s="135">
        <v>3.1836689814814813E-3</v>
      </c>
    </row>
    <row r="79" spans="2:72" x14ac:dyDescent="0.2">
      <c r="B79" s="130">
        <v>74</v>
      </c>
      <c r="C79" s="131">
        <v>100</v>
      </c>
      <c r="D79" s="131" t="s">
        <v>323</v>
      </c>
      <c r="E79" s="132">
        <v>1972</v>
      </c>
      <c r="F79" s="132" t="s">
        <v>1</v>
      </c>
      <c r="G79" s="132">
        <v>32</v>
      </c>
      <c r="H79" s="131" t="s">
        <v>349</v>
      </c>
      <c r="I79" s="136">
        <v>0.16868822916666668</v>
      </c>
      <c r="J79" s="138">
        <v>3.1965972222222222E-3</v>
      </c>
      <c r="K79" s="133">
        <v>2.4127893518518517E-3</v>
      </c>
      <c r="L79" s="133">
        <v>2.4246180555555553E-3</v>
      </c>
      <c r="M79" s="133">
        <v>2.3430324074074074E-3</v>
      </c>
      <c r="N79" s="133">
        <v>2.3740509259259257E-3</v>
      </c>
      <c r="O79" s="133">
        <v>2.3471180555555558E-3</v>
      </c>
      <c r="P79" s="133">
        <v>2.3971759259259259E-3</v>
      </c>
      <c r="Q79" s="133">
        <v>2.401377314814815E-3</v>
      </c>
      <c r="R79" s="133">
        <v>2.4456597222222219E-3</v>
      </c>
      <c r="S79" s="133">
        <v>2.3149421296296299E-3</v>
      </c>
      <c r="T79" s="133">
        <v>2.3422222222222221E-3</v>
      </c>
      <c r="U79" s="133">
        <v>2.3535995370370373E-3</v>
      </c>
      <c r="V79" s="133">
        <v>2.3574768518518515E-3</v>
      </c>
      <c r="W79" s="133">
        <v>2.3407986111111112E-3</v>
      </c>
      <c r="X79" s="133">
        <v>2.3637731481481483E-3</v>
      </c>
      <c r="Y79" s="133">
        <v>2.3642708333333332E-3</v>
      </c>
      <c r="Z79" s="133">
        <v>2.3797453703703702E-3</v>
      </c>
      <c r="AA79" s="133">
        <v>2.3509375000000002E-3</v>
      </c>
      <c r="AB79" s="133">
        <v>2.3815162037037038E-3</v>
      </c>
      <c r="AC79" s="133">
        <v>2.3854861111111112E-3</v>
      </c>
      <c r="AD79" s="133">
        <v>2.4166319444444448E-3</v>
      </c>
      <c r="AE79" s="133">
        <v>2.4172800925925928E-3</v>
      </c>
      <c r="AF79" s="133">
        <v>2.4445949074074075E-3</v>
      </c>
      <c r="AG79" s="133">
        <v>2.4743634259259259E-3</v>
      </c>
      <c r="AH79" s="133">
        <v>2.4738425925925926E-3</v>
      </c>
      <c r="AI79" s="133">
        <v>2.4705439814814815E-3</v>
      </c>
      <c r="AJ79" s="133">
        <v>2.5398263888888888E-3</v>
      </c>
      <c r="AK79" s="133">
        <v>2.5603472222222221E-3</v>
      </c>
      <c r="AL79" s="133">
        <v>2.5781944444444446E-3</v>
      </c>
      <c r="AM79" s="133">
        <v>2.5527430555555559E-3</v>
      </c>
      <c r="AN79" s="133">
        <v>2.5926504629629628E-3</v>
      </c>
      <c r="AO79" s="133">
        <v>2.762627314814815E-3</v>
      </c>
      <c r="AP79" s="133">
        <v>2.5719212962962965E-3</v>
      </c>
      <c r="AQ79" s="133">
        <v>2.7798379629629631E-3</v>
      </c>
      <c r="AR79" s="133">
        <v>2.651400462962963E-3</v>
      </c>
      <c r="AS79" s="133">
        <v>2.6271064814814816E-3</v>
      </c>
      <c r="AT79" s="133">
        <v>2.8334490740740746E-3</v>
      </c>
      <c r="AU79" s="133">
        <v>2.6215277777777777E-3</v>
      </c>
      <c r="AV79" s="133">
        <v>2.6807060185185185E-3</v>
      </c>
      <c r="AW79" s="133">
        <v>2.9382407407407408E-3</v>
      </c>
      <c r="AX79" s="133">
        <v>2.7261921296296301E-3</v>
      </c>
      <c r="AY79" s="133">
        <v>2.7329629629629631E-3</v>
      </c>
      <c r="AZ79" s="133">
        <v>2.8654745370370366E-3</v>
      </c>
      <c r="BA79" s="133">
        <v>2.7843171296296296E-3</v>
      </c>
      <c r="BB79" s="133">
        <v>2.8571527777777779E-3</v>
      </c>
      <c r="BC79" s="133">
        <v>2.7703240740740739E-3</v>
      </c>
      <c r="BD79" s="133">
        <v>3.0244560185185183E-3</v>
      </c>
      <c r="BE79" s="133">
        <v>2.8281365740740745E-3</v>
      </c>
      <c r="BF79" s="133">
        <v>3.0804861111111115E-3</v>
      </c>
      <c r="BG79" s="133">
        <v>2.857048611111111E-3</v>
      </c>
      <c r="BH79" s="133">
        <v>2.9053009259259262E-3</v>
      </c>
      <c r="BI79" s="133">
        <v>3.1168634259259257E-3</v>
      </c>
      <c r="BJ79" s="133">
        <v>2.8790162037037035E-3</v>
      </c>
      <c r="BK79" s="133">
        <v>3.2174305555555554E-3</v>
      </c>
      <c r="BL79" s="133">
        <v>2.9179398148148146E-3</v>
      </c>
      <c r="BM79" s="133">
        <v>3.1852893518518519E-3</v>
      </c>
      <c r="BN79" s="133">
        <v>3.2028935185185185E-3</v>
      </c>
      <c r="BO79" s="133">
        <v>3.0317013888888889E-3</v>
      </c>
      <c r="BP79" s="133">
        <v>3.320821759259259E-3</v>
      </c>
      <c r="BQ79" s="133">
        <v>2.9878009259259254E-3</v>
      </c>
      <c r="BR79" s="133">
        <v>3.0558449074074077E-3</v>
      </c>
      <c r="BS79" s="133">
        <v>3.0886921296296292E-3</v>
      </c>
      <c r="BT79" s="135">
        <v>2.987060185185185E-3</v>
      </c>
    </row>
    <row r="80" spans="2:72" x14ac:dyDescent="0.2">
      <c r="B80" s="130">
        <v>75</v>
      </c>
      <c r="C80" s="131">
        <v>107</v>
      </c>
      <c r="D80" s="131" t="s">
        <v>63</v>
      </c>
      <c r="E80" s="132">
        <v>1949</v>
      </c>
      <c r="F80" s="132" t="s">
        <v>27</v>
      </c>
      <c r="G80" s="132">
        <v>4</v>
      </c>
      <c r="H80" s="131" t="s">
        <v>48</v>
      </c>
      <c r="I80" s="136">
        <v>0.17045033564814815</v>
      </c>
      <c r="J80" s="138">
        <v>3.0806944444444445E-3</v>
      </c>
      <c r="K80" s="133">
        <v>2.3818634259259257E-3</v>
      </c>
      <c r="L80" s="133">
        <v>2.4067245370370371E-3</v>
      </c>
      <c r="M80" s="133">
        <v>2.4671643518518519E-3</v>
      </c>
      <c r="N80" s="133">
        <v>2.5140740740740744E-3</v>
      </c>
      <c r="O80" s="133">
        <v>2.5069791666666669E-3</v>
      </c>
      <c r="P80" s="133">
        <v>2.4287152777777775E-3</v>
      </c>
      <c r="Q80" s="133">
        <v>2.4919097222222222E-3</v>
      </c>
      <c r="R80" s="133">
        <v>2.492037037037037E-3</v>
      </c>
      <c r="S80" s="133">
        <v>2.4673032407407408E-3</v>
      </c>
      <c r="T80" s="133">
        <v>2.503148148148148E-3</v>
      </c>
      <c r="U80" s="133">
        <v>2.5138657407407406E-3</v>
      </c>
      <c r="V80" s="133">
        <v>2.4757523148148147E-3</v>
      </c>
      <c r="W80" s="133">
        <v>2.4495486111111111E-3</v>
      </c>
      <c r="X80" s="133">
        <v>2.5235069444444441E-3</v>
      </c>
      <c r="Y80" s="133">
        <v>2.4925810185185185E-3</v>
      </c>
      <c r="Z80" s="133">
        <v>2.5364236111111113E-3</v>
      </c>
      <c r="AA80" s="133">
        <v>2.5323263888888891E-3</v>
      </c>
      <c r="AB80" s="133">
        <v>2.5414467592592594E-3</v>
      </c>
      <c r="AC80" s="133">
        <v>2.5320370370370371E-3</v>
      </c>
      <c r="AD80" s="133">
        <v>2.5461342592592593E-3</v>
      </c>
      <c r="AE80" s="133">
        <v>2.5195138888888888E-3</v>
      </c>
      <c r="AF80" s="133">
        <v>2.5503125000000001E-3</v>
      </c>
      <c r="AG80" s="133">
        <v>2.5595370370370368E-3</v>
      </c>
      <c r="AH80" s="133">
        <v>2.5335879629629627E-3</v>
      </c>
      <c r="AI80" s="133">
        <v>2.5748148148148149E-3</v>
      </c>
      <c r="AJ80" s="133">
        <v>2.740416666666667E-3</v>
      </c>
      <c r="AK80" s="133">
        <v>2.5275578703703701E-3</v>
      </c>
      <c r="AL80" s="133">
        <v>2.5564236111111113E-3</v>
      </c>
      <c r="AM80" s="133">
        <v>2.5626504629629632E-3</v>
      </c>
      <c r="AN80" s="133">
        <v>2.6426157407407405E-3</v>
      </c>
      <c r="AO80" s="133">
        <v>2.5695949074074072E-3</v>
      </c>
      <c r="AP80" s="133">
        <v>2.540983796296296E-3</v>
      </c>
      <c r="AQ80" s="133">
        <v>2.6938194444444449E-3</v>
      </c>
      <c r="AR80" s="133">
        <v>2.667696759259259E-3</v>
      </c>
      <c r="AS80" s="133">
        <v>2.7504398148148149E-3</v>
      </c>
      <c r="AT80" s="133">
        <v>2.747685185185185E-3</v>
      </c>
      <c r="AU80" s="133">
        <v>2.9115393518518522E-3</v>
      </c>
      <c r="AV80" s="133">
        <v>2.7468171296296299E-3</v>
      </c>
      <c r="AW80" s="133">
        <v>2.7818865740740742E-3</v>
      </c>
      <c r="AX80" s="133">
        <v>2.863460648148148E-3</v>
      </c>
      <c r="AY80" s="133">
        <v>2.8953240740740745E-3</v>
      </c>
      <c r="AZ80" s="133">
        <v>2.9013541666666667E-3</v>
      </c>
      <c r="BA80" s="133">
        <v>2.8630092592592596E-3</v>
      </c>
      <c r="BB80" s="133">
        <v>2.875324074074074E-3</v>
      </c>
      <c r="BC80" s="133">
        <v>2.9770254629629626E-3</v>
      </c>
      <c r="BD80" s="133">
        <v>2.8371180555555558E-3</v>
      </c>
      <c r="BE80" s="133">
        <v>2.8350810185185185E-3</v>
      </c>
      <c r="BF80" s="133">
        <v>2.8739699074074071E-3</v>
      </c>
      <c r="BG80" s="133">
        <v>2.8059143518518524E-3</v>
      </c>
      <c r="BH80" s="133">
        <v>2.8537268518518517E-3</v>
      </c>
      <c r="BI80" s="133">
        <v>2.9166203703703702E-3</v>
      </c>
      <c r="BJ80" s="133">
        <v>2.8281944444444439E-3</v>
      </c>
      <c r="BK80" s="133">
        <v>3.1224074074074075E-3</v>
      </c>
      <c r="BL80" s="133">
        <v>2.9681481481481481E-3</v>
      </c>
      <c r="BM80" s="133">
        <v>3.1443171296296293E-3</v>
      </c>
      <c r="BN80" s="133">
        <v>2.9537384259259261E-3</v>
      </c>
      <c r="BO80" s="133">
        <v>2.9447222222222223E-3</v>
      </c>
      <c r="BP80" s="133">
        <v>3.0775462962962965E-3</v>
      </c>
      <c r="BQ80" s="133">
        <v>2.9814814814814812E-3</v>
      </c>
      <c r="BR80" s="133">
        <v>3.1309953703703704E-3</v>
      </c>
      <c r="BS80" s="133">
        <v>3.0957638888888892E-3</v>
      </c>
      <c r="BT80" s="135">
        <v>2.6429629629629633E-3</v>
      </c>
    </row>
    <row r="81" spans="2:72" x14ac:dyDescent="0.2">
      <c r="B81" s="130">
        <v>76</v>
      </c>
      <c r="C81" s="131">
        <v>127</v>
      </c>
      <c r="D81" s="131" t="s">
        <v>61</v>
      </c>
      <c r="E81" s="132">
        <v>1965</v>
      </c>
      <c r="F81" s="132" t="s">
        <v>19</v>
      </c>
      <c r="G81" s="132">
        <v>5</v>
      </c>
      <c r="H81" s="131" t="s">
        <v>62</v>
      </c>
      <c r="I81" s="136">
        <v>0.17065719907407406</v>
      </c>
      <c r="J81" s="138">
        <v>3.1022800925925927E-3</v>
      </c>
      <c r="K81" s="133">
        <v>2.379953703703704E-3</v>
      </c>
      <c r="L81" s="133">
        <v>2.3543865740740743E-3</v>
      </c>
      <c r="M81" s="133">
        <v>2.3705324074074076E-3</v>
      </c>
      <c r="N81" s="133">
        <v>2.5882638888888891E-3</v>
      </c>
      <c r="O81" s="133">
        <v>2.5524884259259259E-3</v>
      </c>
      <c r="P81" s="133">
        <v>2.5356250000000001E-3</v>
      </c>
      <c r="Q81" s="133">
        <v>2.6026851851851853E-3</v>
      </c>
      <c r="R81" s="133">
        <v>2.5470833333333331E-3</v>
      </c>
      <c r="S81" s="133">
        <v>2.5300462962962963E-3</v>
      </c>
      <c r="T81" s="133">
        <v>2.6536921296296295E-3</v>
      </c>
      <c r="U81" s="133">
        <v>2.646701388888889E-3</v>
      </c>
      <c r="V81" s="133">
        <v>2.5717708333333335E-3</v>
      </c>
      <c r="W81" s="133">
        <v>2.6413888888888889E-3</v>
      </c>
      <c r="X81" s="133">
        <v>2.6701157407407407E-3</v>
      </c>
      <c r="Y81" s="133">
        <v>2.5906944444444445E-3</v>
      </c>
      <c r="Z81" s="133">
        <v>2.5696527777777779E-3</v>
      </c>
      <c r="AA81" s="133">
        <v>2.7583101851851853E-3</v>
      </c>
      <c r="AB81" s="133">
        <v>2.6527314814814816E-3</v>
      </c>
      <c r="AC81" s="133">
        <v>2.5827199074074073E-3</v>
      </c>
      <c r="AD81" s="133">
        <v>2.5874074074074076E-3</v>
      </c>
      <c r="AE81" s="133">
        <v>2.6674537037037036E-3</v>
      </c>
      <c r="AF81" s="133">
        <v>2.7542245370370372E-3</v>
      </c>
      <c r="AG81" s="133">
        <v>2.6609837962962963E-3</v>
      </c>
      <c r="AH81" s="133">
        <v>2.618252314814815E-3</v>
      </c>
      <c r="AI81" s="133">
        <v>2.5998379629629631E-3</v>
      </c>
      <c r="AJ81" s="133">
        <v>2.7620254629629631E-3</v>
      </c>
      <c r="AK81" s="133">
        <v>2.6592824074074071E-3</v>
      </c>
      <c r="AL81" s="133">
        <v>2.5968171296296295E-3</v>
      </c>
      <c r="AM81" s="133">
        <v>2.8328703703703706E-3</v>
      </c>
      <c r="AN81" s="133">
        <v>2.8418750000000002E-3</v>
      </c>
      <c r="AO81" s="133">
        <v>2.6120370370370373E-3</v>
      </c>
      <c r="AP81" s="133">
        <v>2.5863310185185186E-3</v>
      </c>
      <c r="AQ81" s="133">
        <v>2.5430787037037041E-3</v>
      </c>
      <c r="AR81" s="133">
        <v>2.5263078703703702E-3</v>
      </c>
      <c r="AS81" s="133">
        <v>2.791979166666667E-3</v>
      </c>
      <c r="AT81" s="133">
        <v>2.5606365740740741E-3</v>
      </c>
      <c r="AU81" s="133">
        <v>2.6612384259259258E-3</v>
      </c>
      <c r="AV81" s="133">
        <v>2.7836458333333329E-3</v>
      </c>
      <c r="AW81" s="133">
        <v>2.7105787037037042E-3</v>
      </c>
      <c r="AX81" s="133">
        <v>2.8037847222222218E-3</v>
      </c>
      <c r="AY81" s="133">
        <v>3.3899305555555558E-3</v>
      </c>
      <c r="AZ81" s="133">
        <v>2.6273842592592594E-3</v>
      </c>
      <c r="BA81" s="133">
        <v>2.6684953703703701E-3</v>
      </c>
      <c r="BB81" s="133">
        <v>2.8311574074074072E-3</v>
      </c>
      <c r="BC81" s="133">
        <v>2.6324537037037033E-3</v>
      </c>
      <c r="BD81" s="133">
        <v>2.8155555555555555E-3</v>
      </c>
      <c r="BE81" s="133">
        <v>2.7949421296296294E-3</v>
      </c>
      <c r="BF81" s="133">
        <v>2.6965509259259265E-3</v>
      </c>
      <c r="BG81" s="133">
        <v>2.9440856481481484E-3</v>
      </c>
      <c r="BH81" s="133">
        <v>2.5483217592592593E-3</v>
      </c>
      <c r="BI81" s="133">
        <v>2.6755324074074073E-3</v>
      </c>
      <c r="BJ81" s="133">
        <v>2.7482870370370369E-3</v>
      </c>
      <c r="BK81" s="133">
        <v>2.9802430555555554E-3</v>
      </c>
      <c r="BL81" s="133">
        <v>2.89744212962963E-3</v>
      </c>
      <c r="BM81" s="133">
        <v>2.8446296296296297E-3</v>
      </c>
      <c r="BN81" s="133">
        <v>2.8446296296296297E-3</v>
      </c>
      <c r="BO81" s="133">
        <v>2.9114467592592595E-3</v>
      </c>
      <c r="BP81" s="133">
        <v>2.8687384259259256E-3</v>
      </c>
      <c r="BQ81" s="133">
        <v>2.955706018518519E-3</v>
      </c>
      <c r="BR81" s="133">
        <v>2.8020370370370369E-3</v>
      </c>
      <c r="BS81" s="133">
        <v>3.0744097222222227E-3</v>
      </c>
      <c r="BT81" s="135">
        <v>3.0434490740740739E-3</v>
      </c>
    </row>
    <row r="82" spans="2:72" x14ac:dyDescent="0.2">
      <c r="B82" s="130">
        <v>77</v>
      </c>
      <c r="C82" s="131">
        <v>99</v>
      </c>
      <c r="D82" s="131" t="s">
        <v>324</v>
      </c>
      <c r="E82" s="132">
        <v>1973</v>
      </c>
      <c r="F82" s="132" t="s">
        <v>1</v>
      </c>
      <c r="G82" s="132">
        <v>33</v>
      </c>
      <c r="H82" s="131" t="s">
        <v>325</v>
      </c>
      <c r="I82" s="136">
        <v>0.17069071759259258</v>
      </c>
      <c r="J82" s="138">
        <v>2.9683101851851849E-3</v>
      </c>
      <c r="K82" s="133">
        <v>2.2342361111111109E-3</v>
      </c>
      <c r="L82" s="133">
        <v>2.2441666666666664E-3</v>
      </c>
      <c r="M82" s="133">
        <v>2.2202662037037039E-3</v>
      </c>
      <c r="N82" s="133">
        <v>2.2496643518518521E-3</v>
      </c>
      <c r="O82" s="133">
        <v>2.2572569444444441E-3</v>
      </c>
      <c r="P82" s="133">
        <v>2.1912384259259259E-3</v>
      </c>
      <c r="Q82" s="133">
        <v>2.1944675925925925E-3</v>
      </c>
      <c r="R82" s="133">
        <v>2.1890972222222221E-3</v>
      </c>
      <c r="S82" s="133">
        <v>2.1645601851851852E-3</v>
      </c>
      <c r="T82" s="133">
        <v>2.1836342592592593E-3</v>
      </c>
      <c r="U82" s="133">
        <v>2.1999189814814811E-3</v>
      </c>
      <c r="V82" s="133">
        <v>2.2547685185185184E-3</v>
      </c>
      <c r="W82" s="133">
        <v>2.2394212962962962E-3</v>
      </c>
      <c r="X82" s="133">
        <v>2.2533680555555558E-3</v>
      </c>
      <c r="Y82" s="133">
        <v>2.2721296296296296E-3</v>
      </c>
      <c r="Z82" s="133">
        <v>2.291435185185185E-3</v>
      </c>
      <c r="AA82" s="133">
        <v>2.2763541666666665E-3</v>
      </c>
      <c r="AB82" s="133">
        <v>2.2673263888888886E-3</v>
      </c>
      <c r="AC82" s="133">
        <v>2.302303240740741E-3</v>
      </c>
      <c r="AD82" s="133">
        <v>2.3460995370370367E-3</v>
      </c>
      <c r="AE82" s="133">
        <v>2.4503009259259256E-3</v>
      </c>
      <c r="AF82" s="133">
        <v>2.4266203703703702E-3</v>
      </c>
      <c r="AG82" s="133">
        <v>2.4680324074074075E-3</v>
      </c>
      <c r="AH82" s="133">
        <v>2.4435879629629629E-3</v>
      </c>
      <c r="AI82" s="133">
        <v>2.4323148148148147E-3</v>
      </c>
      <c r="AJ82" s="133">
        <v>2.4945833333333335E-3</v>
      </c>
      <c r="AK82" s="133">
        <v>2.4710300925925928E-3</v>
      </c>
      <c r="AL82" s="133">
        <v>2.4833564814814814E-3</v>
      </c>
      <c r="AM82" s="133">
        <v>2.5058680555555555E-3</v>
      </c>
      <c r="AN82" s="133">
        <v>2.5571064814814818E-3</v>
      </c>
      <c r="AO82" s="133">
        <v>2.615243055555556E-3</v>
      </c>
      <c r="AP82" s="133">
        <v>2.5626851851851852E-3</v>
      </c>
      <c r="AQ82" s="133">
        <v>2.5697916666666668E-3</v>
      </c>
      <c r="AR82" s="133">
        <v>2.6288425925925928E-3</v>
      </c>
      <c r="AS82" s="133">
        <v>2.6715277777777779E-3</v>
      </c>
      <c r="AT82" s="133">
        <v>2.785520833333333E-3</v>
      </c>
      <c r="AU82" s="133">
        <v>2.7023958333333331E-3</v>
      </c>
      <c r="AV82" s="133">
        <v>2.7561689814814814E-3</v>
      </c>
      <c r="AW82" s="133">
        <v>2.91625E-3</v>
      </c>
      <c r="AX82" s="133">
        <v>2.8487152777777777E-3</v>
      </c>
      <c r="AY82" s="133">
        <v>2.8335185185185186E-3</v>
      </c>
      <c r="AZ82" s="133">
        <v>2.8528009259259257E-3</v>
      </c>
      <c r="BA82" s="133">
        <v>3.1676736111111107E-3</v>
      </c>
      <c r="BB82" s="133">
        <v>2.9097685185185186E-3</v>
      </c>
      <c r="BC82" s="133">
        <v>2.9796412037037035E-3</v>
      </c>
      <c r="BD82" s="133">
        <v>2.932048611111111E-3</v>
      </c>
      <c r="BE82" s="133">
        <v>3.3615972222222224E-3</v>
      </c>
      <c r="BF82" s="133">
        <v>2.9584027777777772E-3</v>
      </c>
      <c r="BG82" s="133">
        <v>3.4077314814814816E-3</v>
      </c>
      <c r="BH82" s="133">
        <v>3.0325462962962966E-3</v>
      </c>
      <c r="BI82" s="133">
        <v>3.3941319444444444E-3</v>
      </c>
      <c r="BJ82" s="133">
        <v>3.5366203703703705E-3</v>
      </c>
      <c r="BK82" s="133">
        <v>3.1904513888888885E-3</v>
      </c>
      <c r="BL82" s="133">
        <v>3.4383680555555556E-3</v>
      </c>
      <c r="BM82" s="133">
        <v>3.0968402777777782E-3</v>
      </c>
      <c r="BN82" s="133">
        <v>3.514976851851852E-3</v>
      </c>
      <c r="BO82" s="133">
        <v>3.2656481481481482E-3</v>
      </c>
      <c r="BP82" s="133">
        <v>3.3959027777777776E-3</v>
      </c>
      <c r="BQ82" s="133">
        <v>3.7061689814814817E-3</v>
      </c>
      <c r="BR82" s="133">
        <v>3.4387731481481478E-3</v>
      </c>
      <c r="BS82" s="133">
        <v>3.640324074074074E-3</v>
      </c>
      <c r="BT82" s="135">
        <v>3.0468171296296298E-3</v>
      </c>
    </row>
    <row r="83" spans="2:72" x14ac:dyDescent="0.2">
      <c r="B83" s="130">
        <v>78</v>
      </c>
      <c r="C83" s="131">
        <v>85</v>
      </c>
      <c r="D83" s="131" t="s">
        <v>326</v>
      </c>
      <c r="E83" s="132">
        <v>1971</v>
      </c>
      <c r="F83" s="132" t="s">
        <v>1</v>
      </c>
      <c r="G83" s="132">
        <v>34</v>
      </c>
      <c r="H83" s="131" t="s">
        <v>327</v>
      </c>
      <c r="I83" s="136">
        <v>0.17157211805555553</v>
      </c>
      <c r="J83" s="138">
        <v>3.5381712962962958E-3</v>
      </c>
      <c r="K83" s="133">
        <v>2.7113657407407412E-3</v>
      </c>
      <c r="L83" s="133">
        <v>2.7494328703703704E-3</v>
      </c>
      <c r="M83" s="133">
        <v>2.7146064814814815E-3</v>
      </c>
      <c r="N83" s="133">
        <v>2.6636458333333334E-3</v>
      </c>
      <c r="O83" s="133">
        <v>2.7322453703703706E-3</v>
      </c>
      <c r="P83" s="133">
        <v>2.6937037037037038E-3</v>
      </c>
      <c r="Q83" s="133">
        <v>2.6680671296296296E-3</v>
      </c>
      <c r="R83" s="133">
        <v>2.7041319444444448E-3</v>
      </c>
      <c r="S83" s="133">
        <v>2.7490162037037036E-3</v>
      </c>
      <c r="T83" s="133">
        <v>2.6870370370370368E-3</v>
      </c>
      <c r="U83" s="133">
        <v>2.7250231481481483E-3</v>
      </c>
      <c r="V83" s="133">
        <v>2.6499421296296293E-3</v>
      </c>
      <c r="W83" s="133">
        <v>2.6439583333333332E-3</v>
      </c>
      <c r="X83" s="133">
        <v>2.6498611111111111E-3</v>
      </c>
      <c r="Y83" s="133">
        <v>2.6333217592592593E-3</v>
      </c>
      <c r="Z83" s="133">
        <v>2.6513310185185186E-3</v>
      </c>
      <c r="AA83" s="133">
        <v>2.6197800925925924E-3</v>
      </c>
      <c r="AB83" s="133">
        <v>2.7700347222222223E-3</v>
      </c>
      <c r="AC83" s="133">
        <v>2.6325578703703702E-3</v>
      </c>
      <c r="AD83" s="133">
        <v>2.6610300925925929E-3</v>
      </c>
      <c r="AE83" s="133">
        <v>2.6968981481481479E-3</v>
      </c>
      <c r="AF83" s="133">
        <v>2.731377314814815E-3</v>
      </c>
      <c r="AG83" s="133">
        <v>2.6618634259259256E-3</v>
      </c>
      <c r="AH83" s="133">
        <v>2.6613425925925923E-3</v>
      </c>
      <c r="AI83" s="133">
        <v>2.6922800925925929E-3</v>
      </c>
      <c r="AJ83" s="133">
        <v>2.6263194444444446E-3</v>
      </c>
      <c r="AK83" s="133">
        <v>2.6495370370370371E-3</v>
      </c>
      <c r="AL83" s="133">
        <v>2.6358796296296299E-3</v>
      </c>
      <c r="AM83" s="133">
        <v>2.6535069444444444E-3</v>
      </c>
      <c r="AN83" s="133">
        <v>2.8768865740740738E-3</v>
      </c>
      <c r="AO83" s="133">
        <v>2.6347685185185185E-3</v>
      </c>
      <c r="AP83" s="133">
        <v>2.6479050925925928E-3</v>
      </c>
      <c r="AQ83" s="133">
        <v>2.6615162037037037E-3</v>
      </c>
      <c r="AR83" s="133">
        <v>2.6783564814814812E-3</v>
      </c>
      <c r="AS83" s="133">
        <v>2.7555208333333333E-3</v>
      </c>
      <c r="AT83" s="133">
        <v>2.6540856481481485E-3</v>
      </c>
      <c r="AU83" s="133">
        <v>2.6544212962962958E-3</v>
      </c>
      <c r="AV83" s="133">
        <v>2.5961805555555556E-3</v>
      </c>
      <c r="AW83" s="133">
        <v>2.6914699074074076E-3</v>
      </c>
      <c r="AX83" s="133">
        <v>2.6247800925925922E-3</v>
      </c>
      <c r="AY83" s="133">
        <v>2.6102546296296295E-3</v>
      </c>
      <c r="AZ83" s="133">
        <v>2.6654050925925925E-3</v>
      </c>
      <c r="BA83" s="133">
        <v>2.7581250000000002E-3</v>
      </c>
      <c r="BB83" s="133">
        <v>2.6539930555555553E-3</v>
      </c>
      <c r="BC83" s="133">
        <v>2.6267476851851851E-3</v>
      </c>
      <c r="BD83" s="133">
        <v>2.6252199074074077E-3</v>
      </c>
      <c r="BE83" s="133">
        <v>2.6826620370370368E-3</v>
      </c>
      <c r="BF83" s="133">
        <v>2.6891550925925924E-3</v>
      </c>
      <c r="BG83" s="133">
        <v>2.8052199074074073E-3</v>
      </c>
      <c r="BH83" s="133">
        <v>2.7738078703703705E-3</v>
      </c>
      <c r="BI83" s="133">
        <v>2.717939814814815E-3</v>
      </c>
      <c r="BJ83" s="133">
        <v>2.8203356481481478E-3</v>
      </c>
      <c r="BK83" s="133">
        <v>2.728726851851852E-3</v>
      </c>
      <c r="BL83" s="133">
        <v>2.8291087962962961E-3</v>
      </c>
      <c r="BM83" s="133">
        <v>2.9219907407407406E-3</v>
      </c>
      <c r="BN83" s="133">
        <v>2.8452546296296294E-3</v>
      </c>
      <c r="BO83" s="133">
        <v>3.0761921296296297E-3</v>
      </c>
      <c r="BP83" s="133">
        <v>2.8462384259259257E-3</v>
      </c>
      <c r="BQ83" s="133">
        <v>2.8444791666666666E-3</v>
      </c>
      <c r="BR83" s="133">
        <v>2.8309375000000001E-3</v>
      </c>
      <c r="BS83" s="133">
        <v>2.8076273148148144E-3</v>
      </c>
      <c r="BT83" s="135">
        <v>2.6795370370370371E-3</v>
      </c>
    </row>
    <row r="84" spans="2:72" x14ac:dyDescent="0.2">
      <c r="B84" s="130">
        <v>79</v>
      </c>
      <c r="C84" s="131">
        <v>78</v>
      </c>
      <c r="D84" s="131" t="s">
        <v>59</v>
      </c>
      <c r="E84" s="132">
        <v>1964</v>
      </c>
      <c r="F84" s="132" t="s">
        <v>16</v>
      </c>
      <c r="G84" s="132">
        <v>16</v>
      </c>
      <c r="H84" s="131" t="s">
        <v>60</v>
      </c>
      <c r="I84" s="136">
        <v>0.17219004629629631</v>
      </c>
      <c r="J84" s="138">
        <v>3.3204166666666668E-3</v>
      </c>
      <c r="K84" s="133">
        <v>2.4582407407407409E-3</v>
      </c>
      <c r="L84" s="133">
        <v>2.4993055555555558E-3</v>
      </c>
      <c r="M84" s="133">
        <v>2.4610532407407406E-3</v>
      </c>
      <c r="N84" s="133">
        <v>2.4912037037037038E-3</v>
      </c>
      <c r="O84" s="133">
        <v>2.4316319444444442E-3</v>
      </c>
      <c r="P84" s="133">
        <v>2.5293865740740741E-3</v>
      </c>
      <c r="Q84" s="133">
        <v>2.491574074074074E-3</v>
      </c>
      <c r="R84" s="133">
        <v>2.525798611111111E-3</v>
      </c>
      <c r="S84" s="133">
        <v>2.5297106481481481E-3</v>
      </c>
      <c r="T84" s="133">
        <v>2.5235532407407407E-3</v>
      </c>
      <c r="U84" s="133">
        <v>2.5350810185185185E-3</v>
      </c>
      <c r="V84" s="133">
        <v>2.6585185185185184E-3</v>
      </c>
      <c r="W84" s="133">
        <v>2.5377777777777777E-3</v>
      </c>
      <c r="X84" s="133">
        <v>2.5770833333333331E-3</v>
      </c>
      <c r="Y84" s="133">
        <v>2.5912731481481481E-3</v>
      </c>
      <c r="Z84" s="133">
        <v>2.6376041666666666E-3</v>
      </c>
      <c r="AA84" s="133">
        <v>2.5690740740740743E-3</v>
      </c>
      <c r="AB84" s="133">
        <v>2.5813310185185184E-3</v>
      </c>
      <c r="AC84" s="133">
        <v>2.5489699074074073E-3</v>
      </c>
      <c r="AD84" s="133">
        <v>2.6360416666666667E-3</v>
      </c>
      <c r="AE84" s="133">
        <v>2.5984027777777776E-3</v>
      </c>
      <c r="AF84" s="133">
        <v>2.572453703703704E-3</v>
      </c>
      <c r="AG84" s="133">
        <v>2.5875578703703707E-3</v>
      </c>
      <c r="AH84" s="133">
        <v>2.5830787037037038E-3</v>
      </c>
      <c r="AI84" s="133">
        <v>2.565462962962963E-3</v>
      </c>
      <c r="AJ84" s="133">
        <v>2.5765972222222223E-3</v>
      </c>
      <c r="AK84" s="133">
        <v>2.6830902777777777E-3</v>
      </c>
      <c r="AL84" s="133">
        <v>2.6141087962962962E-3</v>
      </c>
      <c r="AM84" s="133">
        <v>2.7376967592592592E-3</v>
      </c>
      <c r="AN84" s="133">
        <v>2.6926504629629631E-3</v>
      </c>
      <c r="AO84" s="133">
        <v>2.7135300925925925E-3</v>
      </c>
      <c r="AP84" s="133">
        <v>2.7549884259259259E-3</v>
      </c>
      <c r="AQ84" s="133">
        <v>2.7596875E-3</v>
      </c>
      <c r="AR84" s="133">
        <v>2.7440277777777775E-3</v>
      </c>
      <c r="AS84" s="133">
        <v>2.751342592592593E-3</v>
      </c>
      <c r="AT84" s="133">
        <v>2.7527662037037035E-3</v>
      </c>
      <c r="AU84" s="133">
        <v>2.7686805555555555E-3</v>
      </c>
      <c r="AV84" s="133">
        <v>2.7929513888888887E-3</v>
      </c>
      <c r="AW84" s="133">
        <v>2.9108680555555554E-3</v>
      </c>
      <c r="AX84" s="133">
        <v>2.8010995370370373E-3</v>
      </c>
      <c r="AY84" s="133">
        <v>2.970752314814815E-3</v>
      </c>
      <c r="AZ84" s="133">
        <v>2.8585185185185185E-3</v>
      </c>
      <c r="BA84" s="133">
        <v>2.877013888888889E-3</v>
      </c>
      <c r="BB84" s="133">
        <v>2.9085763888888889E-3</v>
      </c>
      <c r="BC84" s="133">
        <v>2.8824421296296293E-3</v>
      </c>
      <c r="BD84" s="133">
        <v>2.864930555555555E-3</v>
      </c>
      <c r="BE84" s="133">
        <v>2.942407407407407E-3</v>
      </c>
      <c r="BF84" s="133">
        <v>3.0953240740740737E-3</v>
      </c>
      <c r="BG84" s="133">
        <v>3.1355787037037042E-3</v>
      </c>
      <c r="BH84" s="133">
        <v>3.4799884259259259E-3</v>
      </c>
      <c r="BI84" s="133">
        <v>3.0387962962962964E-3</v>
      </c>
      <c r="BJ84" s="133">
        <v>3.0879976851851854E-3</v>
      </c>
      <c r="BK84" s="133">
        <v>3.0608333333333338E-3</v>
      </c>
      <c r="BL84" s="133">
        <v>2.8890046296296298E-3</v>
      </c>
      <c r="BM84" s="133">
        <v>2.7901620370370367E-3</v>
      </c>
      <c r="BN84" s="133">
        <v>2.957175925925926E-3</v>
      </c>
      <c r="BO84" s="133">
        <v>2.6990972222222221E-3</v>
      </c>
      <c r="BP84" s="133">
        <v>2.7656481481481486E-3</v>
      </c>
      <c r="BQ84" s="133">
        <v>2.7525925925925925E-3</v>
      </c>
      <c r="BR84" s="133">
        <v>2.7495601851851852E-3</v>
      </c>
      <c r="BS84" s="133">
        <v>2.7699305555555554E-3</v>
      </c>
      <c r="BT84" s="135">
        <v>2.5180439814814813E-3</v>
      </c>
    </row>
    <row r="85" spans="2:72" x14ac:dyDescent="0.2">
      <c r="B85" s="130">
        <v>80</v>
      </c>
      <c r="C85" s="131">
        <v>129</v>
      </c>
      <c r="D85" s="131" t="s">
        <v>328</v>
      </c>
      <c r="E85" s="132">
        <v>1968</v>
      </c>
      <c r="F85" s="132" t="s">
        <v>1</v>
      </c>
      <c r="G85" s="132">
        <v>35</v>
      </c>
      <c r="H85" s="131" t="s">
        <v>329</v>
      </c>
      <c r="I85" s="136">
        <v>0.17289086805555556</v>
      </c>
      <c r="J85" s="138">
        <v>2.4045486111111112E-3</v>
      </c>
      <c r="K85" s="133">
        <v>1.8301273148148148E-3</v>
      </c>
      <c r="L85" s="133">
        <v>1.9167592592592589E-3</v>
      </c>
      <c r="M85" s="133">
        <v>1.9599421296296296E-3</v>
      </c>
      <c r="N85" s="133">
        <v>2.0077893518518522E-3</v>
      </c>
      <c r="O85" s="133">
        <v>2.0195949074074074E-3</v>
      </c>
      <c r="P85" s="133">
        <v>2.0445138888888891E-3</v>
      </c>
      <c r="Q85" s="133">
        <v>2.0291550925925924E-3</v>
      </c>
      <c r="R85" s="133">
        <v>2.1369791666666668E-3</v>
      </c>
      <c r="S85" s="133">
        <v>2.1133680555555554E-3</v>
      </c>
      <c r="T85" s="133">
        <v>2.1267939814814817E-3</v>
      </c>
      <c r="U85" s="133">
        <v>2.1608564814814815E-3</v>
      </c>
      <c r="V85" s="133">
        <v>2.1570949074074075E-3</v>
      </c>
      <c r="W85" s="133">
        <v>2.2198611111111113E-3</v>
      </c>
      <c r="X85" s="133">
        <v>2.269108796296296E-3</v>
      </c>
      <c r="Y85" s="133">
        <v>2.2564930555555554E-3</v>
      </c>
      <c r="Z85" s="133">
        <v>2.223784722222222E-3</v>
      </c>
      <c r="AA85" s="133">
        <v>2.2622337962962965E-3</v>
      </c>
      <c r="AB85" s="133">
        <v>2.3066898148148148E-3</v>
      </c>
      <c r="AC85" s="133">
        <v>2.4554745370370373E-3</v>
      </c>
      <c r="AD85" s="133">
        <v>5.1829745370370372E-3</v>
      </c>
      <c r="AE85" s="133">
        <v>2.238726851851852E-3</v>
      </c>
      <c r="AF85" s="133">
        <v>2.2853472222222225E-3</v>
      </c>
      <c r="AG85" s="133">
        <v>2.3325115740740741E-3</v>
      </c>
      <c r="AH85" s="133">
        <v>2.4319907407407411E-3</v>
      </c>
      <c r="AI85" s="133">
        <v>2.4079282407407409E-3</v>
      </c>
      <c r="AJ85" s="133">
        <v>2.3800694444444442E-3</v>
      </c>
      <c r="AK85" s="133">
        <v>2.4483680555555556E-3</v>
      </c>
      <c r="AL85" s="133">
        <v>2.4369907407407409E-3</v>
      </c>
      <c r="AM85" s="133">
        <v>2.4436111111111112E-3</v>
      </c>
      <c r="AN85" s="133">
        <v>2.468425925925926E-3</v>
      </c>
      <c r="AO85" s="133">
        <v>2.6442592592592594E-3</v>
      </c>
      <c r="AP85" s="133">
        <v>2.5670833333333335E-3</v>
      </c>
      <c r="AQ85" s="133">
        <v>2.583888888888889E-3</v>
      </c>
      <c r="AR85" s="133">
        <v>3.3760300925925924E-3</v>
      </c>
      <c r="AS85" s="133">
        <v>2.7385763888888889E-3</v>
      </c>
      <c r="AT85" s="133">
        <v>2.8658912037037038E-3</v>
      </c>
      <c r="AU85" s="133">
        <v>2.9077314814814816E-3</v>
      </c>
      <c r="AV85" s="133">
        <v>2.7895254629629628E-3</v>
      </c>
      <c r="AW85" s="133">
        <v>3.1371759259259265E-3</v>
      </c>
      <c r="AX85" s="133">
        <v>2.9373726851851852E-3</v>
      </c>
      <c r="AY85" s="133">
        <v>3.2008217592592592E-3</v>
      </c>
      <c r="AZ85" s="133">
        <v>2.9742824074074077E-3</v>
      </c>
      <c r="BA85" s="133">
        <v>2.8092245370370367E-3</v>
      </c>
      <c r="BB85" s="133">
        <v>2.9742245370370369E-3</v>
      </c>
      <c r="BC85" s="133">
        <v>3.7765625E-3</v>
      </c>
      <c r="BD85" s="133">
        <v>3.0220023148148146E-3</v>
      </c>
      <c r="BE85" s="133">
        <v>3.3695601851851855E-3</v>
      </c>
      <c r="BF85" s="133">
        <v>3.2801041666666668E-3</v>
      </c>
      <c r="BG85" s="133">
        <v>3.0972800925925924E-3</v>
      </c>
      <c r="BH85" s="133">
        <v>3.5902662037037036E-3</v>
      </c>
      <c r="BI85" s="133">
        <v>2.854826388888889E-3</v>
      </c>
      <c r="BJ85" s="133">
        <v>3.716296296296297E-3</v>
      </c>
      <c r="BK85" s="133">
        <v>3.7328240740740742E-3</v>
      </c>
      <c r="BL85" s="133">
        <v>3.3712962962962963E-3</v>
      </c>
      <c r="BM85" s="133">
        <v>3.1389467592592593E-3</v>
      </c>
      <c r="BN85" s="133">
        <v>3.9071990740740742E-3</v>
      </c>
      <c r="BO85" s="133">
        <v>3.4625694444444448E-3</v>
      </c>
      <c r="BP85" s="133">
        <v>3.7672569444444446E-3</v>
      </c>
      <c r="BQ85" s="133">
        <v>3.4281018518518523E-3</v>
      </c>
      <c r="BR85" s="133">
        <v>3.4601273148148147E-3</v>
      </c>
      <c r="BS85" s="133">
        <v>2.9270254629629629E-3</v>
      </c>
      <c r="BT85" s="135">
        <v>2.5244212962962963E-3</v>
      </c>
    </row>
    <row r="86" spans="2:72" x14ac:dyDescent="0.2">
      <c r="B86" s="130">
        <v>81</v>
      </c>
      <c r="C86" s="131">
        <v>89</v>
      </c>
      <c r="D86" s="131" t="s">
        <v>330</v>
      </c>
      <c r="E86" s="132">
        <v>1964</v>
      </c>
      <c r="F86" s="132" t="s">
        <v>19</v>
      </c>
      <c r="G86" s="132">
        <v>6</v>
      </c>
      <c r="H86" s="131" t="s">
        <v>331</v>
      </c>
      <c r="I86" s="136">
        <v>0.17536350694444444</v>
      </c>
      <c r="J86" s="138">
        <v>3.247037037037037E-3</v>
      </c>
      <c r="K86" s="133">
        <v>2.4711921296296296E-3</v>
      </c>
      <c r="L86" s="133">
        <v>2.5021874999999996E-3</v>
      </c>
      <c r="M86" s="133">
        <v>2.5286111111111113E-3</v>
      </c>
      <c r="N86" s="133">
        <v>2.5214351851851852E-3</v>
      </c>
      <c r="O86" s="133">
        <v>2.5197569444444447E-3</v>
      </c>
      <c r="P86" s="133">
        <v>2.5610879629629629E-3</v>
      </c>
      <c r="Q86" s="133">
        <v>2.6072800925925929E-3</v>
      </c>
      <c r="R86" s="133">
        <v>2.6195138888888887E-3</v>
      </c>
      <c r="S86" s="133">
        <v>2.5378819444444446E-3</v>
      </c>
      <c r="T86" s="133">
        <v>2.532175925925926E-3</v>
      </c>
      <c r="U86" s="133">
        <v>2.5529513888888889E-3</v>
      </c>
      <c r="V86" s="133">
        <v>2.5754513888888888E-3</v>
      </c>
      <c r="W86" s="133">
        <v>2.5444907407407408E-3</v>
      </c>
      <c r="X86" s="133">
        <v>2.7159374999999996E-3</v>
      </c>
      <c r="Y86" s="133">
        <v>2.5962384259259259E-3</v>
      </c>
      <c r="Z86" s="133">
        <v>2.7373958333333334E-3</v>
      </c>
      <c r="AA86" s="133">
        <v>2.6924768518518517E-3</v>
      </c>
      <c r="AB86" s="133">
        <v>2.603912037037037E-3</v>
      </c>
      <c r="AC86" s="133">
        <v>2.6152662037037034E-3</v>
      </c>
      <c r="AD86" s="133">
        <v>2.6319560185185183E-3</v>
      </c>
      <c r="AE86" s="133">
        <v>2.5865509259259257E-3</v>
      </c>
      <c r="AF86" s="133">
        <v>2.6987731481481481E-3</v>
      </c>
      <c r="AG86" s="133">
        <v>2.5838310185185187E-3</v>
      </c>
      <c r="AH86" s="133">
        <v>2.5892013888888887E-3</v>
      </c>
      <c r="AI86" s="133">
        <v>2.6132175925925928E-3</v>
      </c>
      <c r="AJ86" s="133">
        <v>2.6249074074074074E-3</v>
      </c>
      <c r="AK86" s="133">
        <v>2.6431944444444445E-3</v>
      </c>
      <c r="AL86" s="133">
        <v>3.1231944444444441E-3</v>
      </c>
      <c r="AM86" s="133">
        <v>2.6716550925925931E-3</v>
      </c>
      <c r="AN86" s="133">
        <v>2.710277777777778E-3</v>
      </c>
      <c r="AO86" s="133">
        <v>2.7100810185185184E-3</v>
      </c>
      <c r="AP86" s="133">
        <v>3.0903240740740739E-3</v>
      </c>
      <c r="AQ86" s="133">
        <v>2.7468402777777773E-3</v>
      </c>
      <c r="AR86" s="133">
        <v>2.8727777777777779E-3</v>
      </c>
      <c r="AS86" s="133">
        <v>2.729513888888889E-3</v>
      </c>
      <c r="AT86" s="133">
        <v>2.745462962962963E-3</v>
      </c>
      <c r="AU86" s="133">
        <v>2.7220717592592591E-3</v>
      </c>
      <c r="AV86" s="133">
        <v>2.8196527777777773E-3</v>
      </c>
      <c r="AW86" s="133">
        <v>2.7615046296296298E-3</v>
      </c>
      <c r="AX86" s="133">
        <v>3.0687499999999999E-3</v>
      </c>
      <c r="AY86" s="133">
        <v>2.8031712962962962E-3</v>
      </c>
      <c r="AZ86" s="133">
        <v>2.7811111111111114E-3</v>
      </c>
      <c r="BA86" s="133">
        <v>2.7965856481481483E-3</v>
      </c>
      <c r="BB86" s="133">
        <v>3.1474421296296298E-3</v>
      </c>
      <c r="BC86" s="133">
        <v>2.8201620370370373E-3</v>
      </c>
      <c r="BD86" s="133">
        <v>3.0469560185185183E-3</v>
      </c>
      <c r="BE86" s="133">
        <v>2.8214930555555558E-3</v>
      </c>
      <c r="BF86" s="133">
        <v>2.8943750000000007E-3</v>
      </c>
      <c r="BG86" s="133">
        <v>2.9013310185185184E-3</v>
      </c>
      <c r="BH86" s="133">
        <v>3.3629513888888888E-3</v>
      </c>
      <c r="BI86" s="133">
        <v>3.0634374999999998E-3</v>
      </c>
      <c r="BJ86" s="133">
        <v>2.9579050925925923E-3</v>
      </c>
      <c r="BK86" s="133">
        <v>2.9574768518518518E-3</v>
      </c>
      <c r="BL86" s="133">
        <v>3.6027430555555552E-3</v>
      </c>
      <c r="BM86" s="133">
        <v>3.135127314814815E-3</v>
      </c>
      <c r="BN86" s="133">
        <v>2.9344328703703707E-3</v>
      </c>
      <c r="BO86" s="133">
        <v>2.8671527777777779E-3</v>
      </c>
      <c r="BP86" s="133">
        <v>2.8387615740740738E-3</v>
      </c>
      <c r="BQ86" s="133">
        <v>3.0205555555555554E-3</v>
      </c>
      <c r="BR86" s="133">
        <v>2.8644444444444442E-3</v>
      </c>
      <c r="BS86" s="133">
        <v>2.8588194444444446E-3</v>
      </c>
      <c r="BT86" s="135">
        <v>2.8610532407407408E-3</v>
      </c>
    </row>
    <row r="87" spans="2:72" x14ac:dyDescent="0.2">
      <c r="B87" s="130">
        <v>82</v>
      </c>
      <c r="C87" s="131">
        <v>28</v>
      </c>
      <c r="D87" s="131" t="s">
        <v>15</v>
      </c>
      <c r="E87" s="132">
        <v>1959</v>
      </c>
      <c r="F87" s="132" t="s">
        <v>16</v>
      </c>
      <c r="G87" s="132">
        <v>17</v>
      </c>
      <c r="H87" s="131" t="s">
        <v>17</v>
      </c>
      <c r="I87" s="136">
        <v>0.17630820601851852</v>
      </c>
      <c r="J87" s="138">
        <v>2.7800347222222228E-3</v>
      </c>
      <c r="K87" s="133">
        <v>2.2051967592592592E-3</v>
      </c>
      <c r="L87" s="133">
        <v>2.2621874999999999E-3</v>
      </c>
      <c r="M87" s="133">
        <v>2.3498263888888887E-3</v>
      </c>
      <c r="N87" s="133">
        <v>2.3432638888888887E-3</v>
      </c>
      <c r="O87" s="133">
        <v>2.3641666666666668E-3</v>
      </c>
      <c r="P87" s="133">
        <v>2.3051504629629628E-3</v>
      </c>
      <c r="Q87" s="133">
        <v>2.2897106481481479E-3</v>
      </c>
      <c r="R87" s="133">
        <v>2.2669212962962964E-3</v>
      </c>
      <c r="S87" s="133">
        <v>2.4703124999999999E-3</v>
      </c>
      <c r="T87" s="133">
        <v>2.3591203703703704E-3</v>
      </c>
      <c r="U87" s="133">
        <v>2.2871180555555557E-3</v>
      </c>
      <c r="V87" s="133">
        <v>2.3367824074074076E-3</v>
      </c>
      <c r="W87" s="133">
        <v>2.3454282407407404E-3</v>
      </c>
      <c r="X87" s="133">
        <v>2.3173842592592591E-3</v>
      </c>
      <c r="Y87" s="133">
        <v>2.4222453703703702E-3</v>
      </c>
      <c r="Z87" s="133">
        <v>2.5019675925925925E-3</v>
      </c>
      <c r="AA87" s="133">
        <v>2.5139699074074075E-3</v>
      </c>
      <c r="AB87" s="133">
        <v>2.5850115740740742E-3</v>
      </c>
      <c r="AC87" s="133">
        <v>2.4497453703703704E-3</v>
      </c>
      <c r="AD87" s="133">
        <v>2.3557060185185187E-3</v>
      </c>
      <c r="AE87" s="133">
        <v>2.4418634259259259E-3</v>
      </c>
      <c r="AF87" s="133">
        <v>2.4858449074074075E-3</v>
      </c>
      <c r="AG87" s="133">
        <v>3.2626157407407408E-3</v>
      </c>
      <c r="AH87" s="133">
        <v>2.5666666666666663E-3</v>
      </c>
      <c r="AI87" s="133">
        <v>2.5247800925925924E-3</v>
      </c>
      <c r="AJ87" s="133">
        <v>2.633587962962963E-3</v>
      </c>
      <c r="AK87" s="133">
        <v>2.5592245370370374E-3</v>
      </c>
      <c r="AL87" s="133">
        <v>2.5081712962962961E-3</v>
      </c>
      <c r="AM87" s="133">
        <v>2.5926157407407408E-3</v>
      </c>
      <c r="AN87" s="133">
        <v>2.6495370370370371E-3</v>
      </c>
      <c r="AO87" s="133">
        <v>2.7538888888888891E-3</v>
      </c>
      <c r="AP87" s="133">
        <v>2.7200925925925921E-3</v>
      </c>
      <c r="AQ87" s="133">
        <v>2.670462962962963E-3</v>
      </c>
      <c r="AR87" s="133">
        <v>2.7788078703703707E-3</v>
      </c>
      <c r="AS87" s="133">
        <v>2.7520138888888889E-3</v>
      </c>
      <c r="AT87" s="133">
        <v>2.9922569444444445E-3</v>
      </c>
      <c r="AU87" s="133">
        <v>2.8831712962962964E-3</v>
      </c>
      <c r="AV87" s="133">
        <v>2.8747106481481484E-3</v>
      </c>
      <c r="AW87" s="133">
        <v>2.9553703703703704E-3</v>
      </c>
      <c r="AX87" s="133">
        <v>2.7618634259259259E-3</v>
      </c>
      <c r="AY87" s="133">
        <v>2.8342824074074073E-3</v>
      </c>
      <c r="AZ87" s="133">
        <v>3.9906250000000002E-3</v>
      </c>
      <c r="BA87" s="133">
        <v>2.7840162037037035E-3</v>
      </c>
      <c r="BB87" s="133">
        <v>2.8242939814814814E-3</v>
      </c>
      <c r="BC87" s="133">
        <v>2.8637615740740741E-3</v>
      </c>
      <c r="BD87" s="133">
        <v>3.0576388888888888E-3</v>
      </c>
      <c r="BE87" s="133">
        <v>3.188333333333333E-3</v>
      </c>
      <c r="BF87" s="133">
        <v>3.1560648148148147E-3</v>
      </c>
      <c r="BG87" s="133">
        <v>3.2528356481481484E-3</v>
      </c>
      <c r="BH87" s="133">
        <v>2.9485995370370373E-3</v>
      </c>
      <c r="BI87" s="133">
        <v>3.348692129629629E-3</v>
      </c>
      <c r="BJ87" s="133">
        <v>3.1699768518518513E-3</v>
      </c>
      <c r="BK87" s="133">
        <v>3.2722453703703702E-3</v>
      </c>
      <c r="BL87" s="133">
        <v>3.4216550925925929E-3</v>
      </c>
      <c r="BM87" s="133">
        <v>4.1231365740740742E-3</v>
      </c>
      <c r="BN87" s="133">
        <v>3.1234259259259258E-3</v>
      </c>
      <c r="BO87" s="133">
        <v>3.3547106481481483E-3</v>
      </c>
      <c r="BP87" s="133">
        <v>3.7183449074074076E-3</v>
      </c>
      <c r="BQ87" s="133">
        <v>3.1455092592592594E-3</v>
      </c>
      <c r="BR87" s="133">
        <v>3.4473842592592594E-3</v>
      </c>
      <c r="BS87" s="133">
        <v>3.3488657407407408E-3</v>
      </c>
      <c r="BT87" s="135">
        <v>3.4550115740740739E-3</v>
      </c>
    </row>
    <row r="88" spans="2:72" x14ac:dyDescent="0.2">
      <c r="B88" s="130">
        <v>83</v>
      </c>
      <c r="C88" s="131">
        <v>132</v>
      </c>
      <c r="D88" s="131" t="s">
        <v>332</v>
      </c>
      <c r="E88" s="132">
        <v>1961</v>
      </c>
      <c r="F88" s="132" t="s">
        <v>16</v>
      </c>
      <c r="G88" s="132">
        <v>18</v>
      </c>
      <c r="H88" s="131" t="s">
        <v>349</v>
      </c>
      <c r="I88" s="136">
        <v>0.17707884259259257</v>
      </c>
      <c r="J88" s="138">
        <v>2.9658449074074075E-3</v>
      </c>
      <c r="K88" s="133">
        <v>2.2344212962962964E-3</v>
      </c>
      <c r="L88" s="133">
        <v>2.2982407407407409E-3</v>
      </c>
      <c r="M88" s="133">
        <v>2.483298611111111E-3</v>
      </c>
      <c r="N88" s="133">
        <v>2.4934722222222224E-3</v>
      </c>
      <c r="O88" s="133">
        <v>2.4767245370370368E-3</v>
      </c>
      <c r="P88" s="133">
        <v>2.5157060185185182E-3</v>
      </c>
      <c r="Q88" s="133">
        <v>2.5229861111111108E-3</v>
      </c>
      <c r="R88" s="133">
        <v>2.5173842592592596E-3</v>
      </c>
      <c r="S88" s="133">
        <v>2.5145601851851852E-3</v>
      </c>
      <c r="T88" s="133">
        <v>2.4764814814814814E-3</v>
      </c>
      <c r="U88" s="133">
        <v>2.4754745370370369E-3</v>
      </c>
      <c r="V88" s="133">
        <v>2.531886574074074E-3</v>
      </c>
      <c r="W88" s="133">
        <v>2.5433101851851853E-3</v>
      </c>
      <c r="X88" s="133">
        <v>2.5356365740740743E-3</v>
      </c>
      <c r="Y88" s="133">
        <v>2.5125694444444444E-3</v>
      </c>
      <c r="Z88" s="133">
        <v>2.4904398148148147E-3</v>
      </c>
      <c r="AA88" s="133">
        <v>2.5088888888888891E-3</v>
      </c>
      <c r="AB88" s="133">
        <v>2.5381828703703703E-3</v>
      </c>
      <c r="AC88" s="133">
        <v>2.6011921296296295E-3</v>
      </c>
      <c r="AD88" s="133">
        <v>2.5582870370370373E-3</v>
      </c>
      <c r="AE88" s="133">
        <v>2.5702777777777777E-3</v>
      </c>
      <c r="AF88" s="133">
        <v>2.6103240740740739E-3</v>
      </c>
      <c r="AG88" s="133">
        <v>2.5696990740740741E-3</v>
      </c>
      <c r="AH88" s="133">
        <v>2.5750694444444445E-3</v>
      </c>
      <c r="AI88" s="133">
        <v>2.6036574074074074E-3</v>
      </c>
      <c r="AJ88" s="133">
        <v>2.6116087962962963E-3</v>
      </c>
      <c r="AK88" s="133">
        <v>2.6594212962962964E-3</v>
      </c>
      <c r="AL88" s="133">
        <v>2.650717592592593E-3</v>
      </c>
      <c r="AM88" s="133">
        <v>2.7237037037037039E-3</v>
      </c>
      <c r="AN88" s="133">
        <v>2.6750578703703706E-3</v>
      </c>
      <c r="AO88" s="133">
        <v>2.8144907407407407E-3</v>
      </c>
      <c r="AP88" s="133">
        <v>2.8544791666666666E-3</v>
      </c>
      <c r="AQ88" s="133">
        <v>2.7841550925925928E-3</v>
      </c>
      <c r="AR88" s="133">
        <v>2.8132870370370373E-3</v>
      </c>
      <c r="AS88" s="133">
        <v>2.9268749999999994E-3</v>
      </c>
      <c r="AT88" s="133">
        <v>2.8067592592592593E-3</v>
      </c>
      <c r="AU88" s="133">
        <v>2.8337962962962961E-3</v>
      </c>
      <c r="AV88" s="133">
        <v>2.9870023148148143E-3</v>
      </c>
      <c r="AW88" s="133">
        <v>2.8650694444444444E-3</v>
      </c>
      <c r="AX88" s="133">
        <v>3.0283217592592588E-3</v>
      </c>
      <c r="AY88" s="133">
        <v>3.1083101851851849E-3</v>
      </c>
      <c r="AZ88" s="133">
        <v>2.9262268518518517E-3</v>
      </c>
      <c r="BA88" s="133">
        <v>2.9131828703703702E-3</v>
      </c>
      <c r="BB88" s="133">
        <v>3.0448726851851852E-3</v>
      </c>
      <c r="BC88" s="133">
        <v>3.0626157407407407E-3</v>
      </c>
      <c r="BD88" s="133">
        <v>2.9725925925925926E-3</v>
      </c>
      <c r="BE88" s="133">
        <v>3.1844675925925925E-3</v>
      </c>
      <c r="BF88" s="133">
        <v>3.2637847222222217E-3</v>
      </c>
      <c r="BG88" s="133">
        <v>3.0826273148148154E-3</v>
      </c>
      <c r="BH88" s="133">
        <v>3.3056597222222224E-3</v>
      </c>
      <c r="BI88" s="133">
        <v>3.1481597222222223E-3</v>
      </c>
      <c r="BJ88" s="133">
        <v>3.3196296296296294E-3</v>
      </c>
      <c r="BK88" s="133">
        <v>3.1841666666666667E-3</v>
      </c>
      <c r="BL88" s="133">
        <v>3.6333680555555559E-3</v>
      </c>
      <c r="BM88" s="133">
        <v>3.1525115740740736E-3</v>
      </c>
      <c r="BN88" s="133">
        <v>3.3057870370370372E-3</v>
      </c>
      <c r="BO88" s="133">
        <v>3.090763888888889E-3</v>
      </c>
      <c r="BP88" s="133">
        <v>2.9977893518518522E-3</v>
      </c>
      <c r="BQ88" s="133">
        <v>3.0121180555555556E-3</v>
      </c>
      <c r="BR88" s="133">
        <v>3.7342245370370372E-3</v>
      </c>
      <c r="BS88" s="133">
        <v>3.3244675925925924E-3</v>
      </c>
      <c r="BT88" s="135">
        <v>2.5527546296296296E-3</v>
      </c>
    </row>
    <row r="89" spans="2:72" x14ac:dyDescent="0.2">
      <c r="B89" s="130">
        <v>84</v>
      </c>
      <c r="C89" s="131">
        <v>18</v>
      </c>
      <c r="D89" s="131" t="s">
        <v>67</v>
      </c>
      <c r="E89" s="132">
        <v>1950</v>
      </c>
      <c r="F89" s="132" t="s">
        <v>27</v>
      </c>
      <c r="G89" s="132">
        <v>5</v>
      </c>
      <c r="H89" s="131" t="s">
        <v>349</v>
      </c>
      <c r="I89" s="136">
        <v>0.17742596064814817</v>
      </c>
      <c r="J89" s="138">
        <v>3.3307638888888887E-3</v>
      </c>
      <c r="K89" s="133">
        <v>2.3714467592592593E-3</v>
      </c>
      <c r="L89" s="133">
        <v>2.3785416666666668E-3</v>
      </c>
      <c r="M89" s="133">
        <v>2.3894675925925928E-3</v>
      </c>
      <c r="N89" s="133">
        <v>2.4218634259259258E-3</v>
      </c>
      <c r="O89" s="133">
        <v>2.4408912037037038E-3</v>
      </c>
      <c r="P89" s="133">
        <v>2.4347337962962964E-3</v>
      </c>
      <c r="Q89" s="133">
        <v>2.4668055555555559E-3</v>
      </c>
      <c r="R89" s="133">
        <v>2.4504861111111112E-3</v>
      </c>
      <c r="S89" s="133">
        <v>2.4993981481481482E-3</v>
      </c>
      <c r="T89" s="133">
        <v>2.4976504629629632E-3</v>
      </c>
      <c r="U89" s="133">
        <v>2.5235416666666666E-3</v>
      </c>
      <c r="V89" s="133">
        <v>2.537835648148148E-3</v>
      </c>
      <c r="W89" s="133">
        <v>2.4499074074074072E-3</v>
      </c>
      <c r="X89" s="133">
        <v>2.5126967592592592E-3</v>
      </c>
      <c r="Y89" s="133">
        <v>2.4774537037037035E-3</v>
      </c>
      <c r="Z89" s="133">
        <v>2.5381018518518522E-3</v>
      </c>
      <c r="AA89" s="133">
        <v>2.5537615740740742E-3</v>
      </c>
      <c r="AB89" s="133">
        <v>2.5289930555555556E-3</v>
      </c>
      <c r="AC89" s="133">
        <v>2.5360763888888885E-3</v>
      </c>
      <c r="AD89" s="133">
        <v>2.6308217592592594E-3</v>
      </c>
      <c r="AE89" s="133">
        <v>2.4881828703703702E-3</v>
      </c>
      <c r="AF89" s="133">
        <v>2.5447337962962962E-3</v>
      </c>
      <c r="AG89" s="133">
        <v>2.5647569444444446E-3</v>
      </c>
      <c r="AH89" s="133">
        <v>2.5830208333333334E-3</v>
      </c>
      <c r="AI89" s="133">
        <v>2.6369560185185181E-3</v>
      </c>
      <c r="AJ89" s="133">
        <v>2.5767476851851854E-3</v>
      </c>
      <c r="AK89" s="133">
        <v>2.5602546296296298E-3</v>
      </c>
      <c r="AL89" s="133">
        <v>2.5812268518518515E-3</v>
      </c>
      <c r="AM89" s="133">
        <v>2.5839236111111111E-3</v>
      </c>
      <c r="AN89" s="133">
        <v>2.8804050925925924E-3</v>
      </c>
      <c r="AO89" s="133">
        <v>2.6323379629629631E-3</v>
      </c>
      <c r="AP89" s="133">
        <v>2.725289351851852E-3</v>
      </c>
      <c r="AQ89" s="133">
        <v>2.6688773148148149E-3</v>
      </c>
      <c r="AR89" s="133">
        <v>2.7058449074074072E-3</v>
      </c>
      <c r="AS89" s="133">
        <v>2.7451041666666665E-3</v>
      </c>
      <c r="AT89" s="133">
        <v>2.7535069444444443E-3</v>
      </c>
      <c r="AU89" s="133">
        <v>2.961608796296296E-3</v>
      </c>
      <c r="AV89" s="133">
        <v>2.7876157407407411E-3</v>
      </c>
      <c r="AW89" s="133">
        <v>3.0685763888888893E-3</v>
      </c>
      <c r="AX89" s="133">
        <v>2.8451041666666664E-3</v>
      </c>
      <c r="AY89" s="133">
        <v>3.2617361111111111E-3</v>
      </c>
      <c r="AZ89" s="133">
        <v>2.9521875E-3</v>
      </c>
      <c r="BA89" s="133">
        <v>3.1740162037037036E-3</v>
      </c>
      <c r="BB89" s="133">
        <v>3.0074189814814811E-3</v>
      </c>
      <c r="BC89" s="133">
        <v>3.0210185185185184E-3</v>
      </c>
      <c r="BD89" s="133">
        <v>3.3371296296296296E-3</v>
      </c>
      <c r="BE89" s="133">
        <v>3.1568865740740741E-3</v>
      </c>
      <c r="BF89" s="133">
        <v>3.5805902777777776E-3</v>
      </c>
      <c r="BG89" s="133">
        <v>3.9177314814814812E-3</v>
      </c>
      <c r="BH89" s="133">
        <v>3.3549652777777779E-3</v>
      </c>
      <c r="BI89" s="133">
        <v>3.4410879629629631E-3</v>
      </c>
      <c r="BJ89" s="133">
        <v>3.3717013888888889E-3</v>
      </c>
      <c r="BK89" s="133">
        <v>3.1765972222222226E-3</v>
      </c>
      <c r="BL89" s="133">
        <v>3.2521064814814813E-3</v>
      </c>
      <c r="BM89" s="133">
        <v>3.2491319444444447E-3</v>
      </c>
      <c r="BN89" s="133">
        <v>3.2584374999999996E-3</v>
      </c>
      <c r="BO89" s="133">
        <v>3.0748379629629632E-3</v>
      </c>
      <c r="BP89" s="133">
        <v>3.037083333333333E-3</v>
      </c>
      <c r="BQ89" s="133">
        <v>3.1523842592592593E-3</v>
      </c>
      <c r="BR89" s="133">
        <v>2.9910879629629628E-3</v>
      </c>
      <c r="BS89" s="133">
        <v>2.9441782407407407E-3</v>
      </c>
      <c r="BT89" s="135">
        <v>2.8483333333333334E-3</v>
      </c>
    </row>
    <row r="90" spans="2:72" x14ac:dyDescent="0.2">
      <c r="B90" s="130">
        <v>85</v>
      </c>
      <c r="C90" s="131">
        <v>59</v>
      </c>
      <c r="D90" s="131" t="s">
        <v>333</v>
      </c>
      <c r="E90" s="132">
        <v>1974</v>
      </c>
      <c r="F90" s="132" t="s">
        <v>1</v>
      </c>
      <c r="G90" s="132">
        <v>36</v>
      </c>
      <c r="H90" s="131" t="s">
        <v>349</v>
      </c>
      <c r="I90" s="136">
        <v>0.17756259259259258</v>
      </c>
      <c r="J90" s="138">
        <v>3.2832175925925928E-3</v>
      </c>
      <c r="K90" s="133">
        <v>2.4977199074074073E-3</v>
      </c>
      <c r="L90" s="133">
        <v>2.5009837962962963E-3</v>
      </c>
      <c r="M90" s="133">
        <v>2.5532291666666668E-3</v>
      </c>
      <c r="N90" s="133">
        <v>2.6105902777777776E-3</v>
      </c>
      <c r="O90" s="133">
        <v>2.5738541666666666E-3</v>
      </c>
      <c r="P90" s="133">
        <v>2.5810995370370371E-3</v>
      </c>
      <c r="Q90" s="133">
        <v>2.5995833333333331E-3</v>
      </c>
      <c r="R90" s="133">
        <v>2.6119791666666665E-3</v>
      </c>
      <c r="S90" s="133">
        <v>2.6081365740740739E-3</v>
      </c>
      <c r="T90" s="133">
        <v>2.6351388888888887E-3</v>
      </c>
      <c r="U90" s="133">
        <v>2.6302430555555558E-3</v>
      </c>
      <c r="V90" s="133">
        <v>2.6213888888888888E-3</v>
      </c>
      <c r="W90" s="133">
        <v>2.6969791666666665E-3</v>
      </c>
      <c r="X90" s="133">
        <v>2.6419907407407403E-3</v>
      </c>
      <c r="Y90" s="133">
        <v>2.6382754629629625E-3</v>
      </c>
      <c r="Z90" s="133">
        <v>2.667418981481482E-3</v>
      </c>
      <c r="AA90" s="133">
        <v>2.6434837962962966E-3</v>
      </c>
      <c r="AB90" s="133">
        <v>2.6130555555555555E-3</v>
      </c>
      <c r="AC90" s="133">
        <v>2.5544560185185184E-3</v>
      </c>
      <c r="AD90" s="133">
        <v>2.5699074074074075E-3</v>
      </c>
      <c r="AE90" s="133">
        <v>2.6418750000000001E-3</v>
      </c>
      <c r="AF90" s="133">
        <v>2.6749999999999999E-3</v>
      </c>
      <c r="AG90" s="133">
        <v>2.6844444444444446E-3</v>
      </c>
      <c r="AH90" s="133">
        <v>2.6656712962962962E-3</v>
      </c>
      <c r="AI90" s="133">
        <v>2.6935879629629632E-3</v>
      </c>
      <c r="AJ90" s="133">
        <v>2.665266203703704E-3</v>
      </c>
      <c r="AK90" s="133">
        <v>2.6940046296296295E-3</v>
      </c>
      <c r="AL90" s="133">
        <v>2.7409606481481482E-3</v>
      </c>
      <c r="AM90" s="133">
        <v>2.7236458333333331E-3</v>
      </c>
      <c r="AN90" s="133">
        <v>2.7231249999999999E-3</v>
      </c>
      <c r="AO90" s="133">
        <v>2.9305324074074077E-3</v>
      </c>
      <c r="AP90" s="133">
        <v>2.6612962962962966E-3</v>
      </c>
      <c r="AQ90" s="133">
        <v>2.6942592592592591E-3</v>
      </c>
      <c r="AR90" s="133">
        <v>2.7116435185185182E-3</v>
      </c>
      <c r="AS90" s="133">
        <v>2.7804861111111107E-3</v>
      </c>
      <c r="AT90" s="133">
        <v>2.8256828703703708E-3</v>
      </c>
      <c r="AU90" s="133">
        <v>2.8477777777777772E-3</v>
      </c>
      <c r="AV90" s="133">
        <v>2.8464699074074074E-3</v>
      </c>
      <c r="AW90" s="133">
        <v>2.8702546296296302E-3</v>
      </c>
      <c r="AX90" s="133">
        <v>2.8161689814814816E-3</v>
      </c>
      <c r="AY90" s="133">
        <v>2.897071759259259E-3</v>
      </c>
      <c r="AZ90" s="133">
        <v>2.9819444444444437E-3</v>
      </c>
      <c r="BA90" s="133">
        <v>2.9089120370370367E-3</v>
      </c>
      <c r="BB90" s="133">
        <v>2.9075925925925923E-3</v>
      </c>
      <c r="BC90" s="133">
        <v>2.9643287037037038E-3</v>
      </c>
      <c r="BD90" s="133">
        <v>3.1877777777777777E-3</v>
      </c>
      <c r="BE90" s="133">
        <v>2.9475810185185182E-3</v>
      </c>
      <c r="BF90" s="133">
        <v>2.9972569444444443E-3</v>
      </c>
      <c r="BG90" s="133">
        <v>3.021851851851852E-3</v>
      </c>
      <c r="BH90" s="133">
        <v>3.0555092592592591E-3</v>
      </c>
      <c r="BI90" s="133">
        <v>3.08994212962963E-3</v>
      </c>
      <c r="BJ90" s="133">
        <v>3.1191203703703698E-3</v>
      </c>
      <c r="BK90" s="133">
        <v>2.9344675925925927E-3</v>
      </c>
      <c r="BL90" s="133">
        <v>3.0740393518518521E-3</v>
      </c>
      <c r="BM90" s="133">
        <v>3.035578703703704E-3</v>
      </c>
      <c r="BN90" s="133">
        <v>3.1777430555555552E-3</v>
      </c>
      <c r="BO90" s="133">
        <v>3.2152199074074075E-3</v>
      </c>
      <c r="BP90" s="133">
        <v>3.4260879629629628E-3</v>
      </c>
      <c r="BQ90" s="133">
        <v>3.2748495370370375E-3</v>
      </c>
      <c r="BR90" s="133">
        <v>3.2380208333333336E-3</v>
      </c>
      <c r="BS90" s="133">
        <v>3.2379050925925926E-3</v>
      </c>
      <c r="BT90" s="135">
        <v>2.6449074074074079E-3</v>
      </c>
    </row>
    <row r="91" spans="2:72" x14ac:dyDescent="0.2">
      <c r="B91" s="130">
        <v>86</v>
      </c>
      <c r="C91" s="131">
        <v>102</v>
      </c>
      <c r="D91" s="131" t="s">
        <v>334</v>
      </c>
      <c r="E91" s="132">
        <v>1967</v>
      </c>
      <c r="F91" s="132" t="s">
        <v>19</v>
      </c>
      <c r="G91" s="132">
        <v>7</v>
      </c>
      <c r="H91" s="131" t="s">
        <v>349</v>
      </c>
      <c r="I91" s="136">
        <v>0.17859978009259259</v>
      </c>
      <c r="J91" s="138">
        <v>3.1811226851851853E-3</v>
      </c>
      <c r="K91" s="133">
        <v>2.4411342592592592E-3</v>
      </c>
      <c r="L91" s="133">
        <v>2.5039814814814816E-3</v>
      </c>
      <c r="M91" s="133">
        <v>2.5064930555555556E-3</v>
      </c>
      <c r="N91" s="133">
        <v>2.4887152777777781E-3</v>
      </c>
      <c r="O91" s="133">
        <v>2.5456712962962963E-3</v>
      </c>
      <c r="P91" s="133">
        <v>2.5462152777777779E-3</v>
      </c>
      <c r="Q91" s="133">
        <v>2.5566203703703701E-3</v>
      </c>
      <c r="R91" s="133">
        <v>2.5845138888888892E-3</v>
      </c>
      <c r="S91" s="133">
        <v>2.6813425925925924E-3</v>
      </c>
      <c r="T91" s="133">
        <v>2.5812731481481481E-3</v>
      </c>
      <c r="U91" s="133">
        <v>2.6052083333333331E-3</v>
      </c>
      <c r="V91" s="133">
        <v>2.599074074074074E-3</v>
      </c>
      <c r="W91" s="133">
        <v>2.5703703703703704E-3</v>
      </c>
      <c r="X91" s="133">
        <v>2.7864004629629627E-3</v>
      </c>
      <c r="Y91" s="133">
        <v>2.6340740740740738E-3</v>
      </c>
      <c r="Z91" s="133">
        <v>2.8736342592592594E-3</v>
      </c>
      <c r="AA91" s="133">
        <v>2.8217939814814811E-3</v>
      </c>
      <c r="AB91" s="133">
        <v>2.5325578703703703E-3</v>
      </c>
      <c r="AC91" s="133">
        <v>2.6131944444444445E-3</v>
      </c>
      <c r="AD91" s="133">
        <v>2.6331134259259259E-3</v>
      </c>
      <c r="AE91" s="133">
        <v>2.7241203703703702E-3</v>
      </c>
      <c r="AF91" s="133">
        <v>2.8442013888888892E-3</v>
      </c>
      <c r="AG91" s="133">
        <v>2.7793981481481485E-3</v>
      </c>
      <c r="AH91" s="133">
        <v>2.6649537037037037E-3</v>
      </c>
      <c r="AI91" s="133">
        <v>2.8958333333333332E-3</v>
      </c>
      <c r="AJ91" s="133">
        <v>2.6983449074074075E-3</v>
      </c>
      <c r="AK91" s="133">
        <v>2.7429629629629631E-3</v>
      </c>
      <c r="AL91" s="133">
        <v>2.7293749999999996E-3</v>
      </c>
      <c r="AM91" s="133">
        <v>2.7229513888888889E-3</v>
      </c>
      <c r="AN91" s="133">
        <v>2.4903703703703702E-3</v>
      </c>
      <c r="AO91" s="133">
        <v>2.9960300925925922E-3</v>
      </c>
      <c r="AP91" s="133">
        <v>3.7190740740740743E-3</v>
      </c>
      <c r="AQ91" s="133">
        <v>2.7540856481481479E-3</v>
      </c>
      <c r="AR91" s="133">
        <v>2.7332175925925926E-3</v>
      </c>
      <c r="AS91" s="133">
        <v>2.7202199074074073E-3</v>
      </c>
      <c r="AT91" s="133">
        <v>2.7335532407407408E-3</v>
      </c>
      <c r="AU91" s="133">
        <v>3.0132523148148145E-3</v>
      </c>
      <c r="AV91" s="133">
        <v>2.6858796296296296E-3</v>
      </c>
      <c r="AW91" s="133">
        <v>2.766967592592593E-3</v>
      </c>
      <c r="AX91" s="133">
        <v>3.034247685185185E-3</v>
      </c>
      <c r="AY91" s="133">
        <v>2.9792939814814816E-3</v>
      </c>
      <c r="AZ91" s="133">
        <v>2.7733912037037037E-3</v>
      </c>
      <c r="BA91" s="133">
        <v>3.3894212962962962E-3</v>
      </c>
      <c r="BB91" s="133">
        <v>2.7454861111111113E-3</v>
      </c>
      <c r="BC91" s="133">
        <v>2.7711458333333334E-3</v>
      </c>
      <c r="BD91" s="133">
        <v>3.1132060185185186E-3</v>
      </c>
      <c r="BE91" s="133">
        <v>3.219583333333333E-3</v>
      </c>
      <c r="BF91" s="133">
        <v>2.9083101851851857E-3</v>
      </c>
      <c r="BG91" s="133">
        <v>3.5150810185185181E-3</v>
      </c>
      <c r="BH91" s="133">
        <v>3.1192361111111108E-3</v>
      </c>
      <c r="BI91" s="133">
        <v>2.8576967592592595E-3</v>
      </c>
      <c r="BJ91" s="133">
        <v>3.2966782407407406E-3</v>
      </c>
      <c r="BK91" s="133">
        <v>3.1157175925925931E-3</v>
      </c>
      <c r="BL91" s="133">
        <v>2.9960995370370371E-3</v>
      </c>
      <c r="BM91" s="133">
        <v>3.0321064814814815E-3</v>
      </c>
      <c r="BN91" s="133">
        <v>3.2002199074074073E-3</v>
      </c>
      <c r="BO91" s="133">
        <v>2.8914004629629632E-3</v>
      </c>
      <c r="BP91" s="133">
        <v>2.98587962962963E-3</v>
      </c>
      <c r="BQ91" s="133">
        <v>3.3162037037037036E-3</v>
      </c>
      <c r="BR91" s="133">
        <v>2.8990393518518523E-3</v>
      </c>
      <c r="BS91" s="133">
        <v>2.9825115740740745E-3</v>
      </c>
      <c r="BT91" s="135">
        <v>2.7565277777777779E-3</v>
      </c>
    </row>
    <row r="92" spans="2:72" x14ac:dyDescent="0.2">
      <c r="B92" s="130">
        <v>87</v>
      </c>
      <c r="C92" s="131">
        <v>79</v>
      </c>
      <c r="D92" s="131" t="s">
        <v>335</v>
      </c>
      <c r="E92" s="132">
        <v>1960</v>
      </c>
      <c r="F92" s="132" t="s">
        <v>16</v>
      </c>
      <c r="G92" s="132">
        <v>19</v>
      </c>
      <c r="H92" s="131" t="s">
        <v>336</v>
      </c>
      <c r="I92" s="136">
        <v>0.18180331018518517</v>
      </c>
      <c r="J92" s="138">
        <v>3.2371296296296302E-3</v>
      </c>
      <c r="K92" s="133">
        <v>2.4991203703703707E-3</v>
      </c>
      <c r="L92" s="133">
        <v>2.4869907407407406E-3</v>
      </c>
      <c r="M92" s="133">
        <v>2.5062152777777778E-3</v>
      </c>
      <c r="N92" s="133">
        <v>2.5755902777777778E-3</v>
      </c>
      <c r="O92" s="133">
        <v>2.5340162037037037E-3</v>
      </c>
      <c r="P92" s="133">
        <v>2.5992708333333332E-3</v>
      </c>
      <c r="Q92" s="133">
        <v>2.5380208333333335E-3</v>
      </c>
      <c r="R92" s="133">
        <v>2.5761921296296297E-3</v>
      </c>
      <c r="S92" s="133">
        <v>2.5314120370370373E-3</v>
      </c>
      <c r="T92" s="133">
        <v>2.6053009259259258E-3</v>
      </c>
      <c r="U92" s="133">
        <v>2.5690740740740743E-3</v>
      </c>
      <c r="V92" s="133">
        <v>2.6364699074074073E-3</v>
      </c>
      <c r="W92" s="133">
        <v>2.5372106481481482E-3</v>
      </c>
      <c r="X92" s="133">
        <v>2.7457060185185184E-3</v>
      </c>
      <c r="Y92" s="133">
        <v>2.5604166666666666E-3</v>
      </c>
      <c r="Z92" s="133">
        <v>2.6897685185185184E-3</v>
      </c>
      <c r="AA92" s="133">
        <v>2.5925231481481481E-3</v>
      </c>
      <c r="AB92" s="133">
        <v>2.645983796296296E-3</v>
      </c>
      <c r="AC92" s="133">
        <v>2.6377893518518517E-3</v>
      </c>
      <c r="AD92" s="133">
        <v>2.8957754629629628E-3</v>
      </c>
      <c r="AE92" s="133">
        <v>2.6596296296296298E-3</v>
      </c>
      <c r="AF92" s="133">
        <v>2.6235995370370371E-3</v>
      </c>
      <c r="AG92" s="133">
        <v>2.676875E-3</v>
      </c>
      <c r="AH92" s="133">
        <v>2.7147337962962963E-3</v>
      </c>
      <c r="AI92" s="133">
        <v>2.7221875000000002E-3</v>
      </c>
      <c r="AJ92" s="133">
        <v>2.8055092592592589E-3</v>
      </c>
      <c r="AK92" s="133">
        <v>2.6951388888888893E-3</v>
      </c>
      <c r="AL92" s="133">
        <v>2.7115393518518517E-3</v>
      </c>
      <c r="AM92" s="133">
        <v>2.7118055555555554E-3</v>
      </c>
      <c r="AN92" s="133">
        <v>2.8212615740740746E-3</v>
      </c>
      <c r="AO92" s="133">
        <v>2.9379166666666668E-3</v>
      </c>
      <c r="AP92" s="133">
        <v>2.9254861111111109E-3</v>
      </c>
      <c r="AQ92" s="133">
        <v>2.8396643518518519E-3</v>
      </c>
      <c r="AR92" s="133">
        <v>2.9758564814814817E-3</v>
      </c>
      <c r="AS92" s="133">
        <v>3.0621527777777782E-3</v>
      </c>
      <c r="AT92" s="133">
        <v>2.9339120370370374E-3</v>
      </c>
      <c r="AU92" s="133">
        <v>3.0277199074074078E-3</v>
      </c>
      <c r="AV92" s="133">
        <v>3.0470370370370369E-3</v>
      </c>
      <c r="AW92" s="133">
        <v>3.0983564814814814E-3</v>
      </c>
      <c r="AX92" s="133">
        <v>2.8986458333333334E-3</v>
      </c>
      <c r="AY92" s="133">
        <v>2.9199884259259261E-3</v>
      </c>
      <c r="AZ92" s="133">
        <v>3.4095949074074076E-3</v>
      </c>
      <c r="BA92" s="133">
        <v>3.4527430555555557E-3</v>
      </c>
      <c r="BB92" s="133">
        <v>3.0892824074074069E-3</v>
      </c>
      <c r="BC92" s="133">
        <v>3.0295370370370372E-3</v>
      </c>
      <c r="BD92" s="133">
        <v>2.9503472222222223E-3</v>
      </c>
      <c r="BE92" s="133">
        <v>3.098784722222222E-3</v>
      </c>
      <c r="BF92" s="133">
        <v>3.2255555555555557E-3</v>
      </c>
      <c r="BG92" s="133">
        <v>3.0325347222222225E-3</v>
      </c>
      <c r="BH92" s="133">
        <v>3.1081134259259261E-3</v>
      </c>
      <c r="BI92" s="133">
        <v>3.0478935185185188E-3</v>
      </c>
      <c r="BJ92" s="133">
        <v>3.2833101851851856E-3</v>
      </c>
      <c r="BK92" s="133">
        <v>3.0936921296296298E-3</v>
      </c>
      <c r="BL92" s="133">
        <v>3.2367824074074074E-3</v>
      </c>
      <c r="BM92" s="133">
        <v>3.3458217592592589E-3</v>
      </c>
      <c r="BN92" s="133">
        <v>3.0800925925925926E-3</v>
      </c>
      <c r="BO92" s="133">
        <v>3.4137500000000001E-3</v>
      </c>
      <c r="BP92" s="133">
        <v>3.2370833333333336E-3</v>
      </c>
      <c r="BQ92" s="133">
        <v>3.0847222222222226E-3</v>
      </c>
      <c r="BR92" s="133">
        <v>3.3269444444444444E-3</v>
      </c>
      <c r="BS92" s="133">
        <v>3.2499537037037041E-3</v>
      </c>
      <c r="BT92" s="135">
        <v>2.9977777777777776E-3</v>
      </c>
    </row>
    <row r="93" spans="2:72" x14ac:dyDescent="0.2">
      <c r="B93" s="130">
        <v>88</v>
      </c>
      <c r="C93" s="131">
        <v>93</v>
      </c>
      <c r="D93" s="131" t="s">
        <v>337</v>
      </c>
      <c r="E93" s="132">
        <v>1966</v>
      </c>
      <c r="F93" s="132" t="s">
        <v>1</v>
      </c>
      <c r="G93" s="132">
        <v>37</v>
      </c>
      <c r="H93" s="131" t="s">
        <v>338</v>
      </c>
      <c r="I93" s="136">
        <v>0.18288511574074073</v>
      </c>
      <c r="J93" s="138">
        <v>2.8201157407407402E-3</v>
      </c>
      <c r="K93" s="133">
        <v>2.2542824074074075E-3</v>
      </c>
      <c r="L93" s="133">
        <v>2.2669212962962964E-3</v>
      </c>
      <c r="M93" s="133">
        <v>2.3222453703703703E-3</v>
      </c>
      <c r="N93" s="133">
        <v>2.4341666666666665E-3</v>
      </c>
      <c r="O93" s="133">
        <v>2.4355555555555558E-3</v>
      </c>
      <c r="P93" s="133">
        <v>2.420798611111111E-3</v>
      </c>
      <c r="Q93" s="133">
        <v>2.4108101851851855E-3</v>
      </c>
      <c r="R93" s="133">
        <v>2.4802546296296296E-3</v>
      </c>
      <c r="S93" s="133">
        <v>2.5083449074074075E-3</v>
      </c>
      <c r="T93" s="133">
        <v>2.4584490740740738E-3</v>
      </c>
      <c r="U93" s="133">
        <v>2.4694212962962964E-3</v>
      </c>
      <c r="V93" s="133">
        <v>2.4724652777777779E-3</v>
      </c>
      <c r="W93" s="133">
        <v>2.5014236111111114E-3</v>
      </c>
      <c r="X93" s="133">
        <v>2.6356018518518521E-3</v>
      </c>
      <c r="Y93" s="133">
        <v>2.5577430555555557E-3</v>
      </c>
      <c r="Z93" s="133">
        <v>2.5481018518518517E-3</v>
      </c>
      <c r="AA93" s="133">
        <v>2.6088888888888893E-3</v>
      </c>
      <c r="AB93" s="133">
        <v>2.7528240740740742E-3</v>
      </c>
      <c r="AC93" s="133">
        <v>2.6192824074074074E-3</v>
      </c>
      <c r="AD93" s="133">
        <v>2.5325578703703703E-3</v>
      </c>
      <c r="AE93" s="133">
        <v>2.4433680555555558E-3</v>
      </c>
      <c r="AF93" s="133">
        <v>3.4262384259259259E-3</v>
      </c>
      <c r="AG93" s="133">
        <v>2.7658333333333337E-3</v>
      </c>
      <c r="AH93" s="133">
        <v>3.0881828703703709E-3</v>
      </c>
      <c r="AI93" s="133">
        <v>2.7918865740740747E-3</v>
      </c>
      <c r="AJ93" s="133">
        <v>2.8670717592592589E-3</v>
      </c>
      <c r="AK93" s="133">
        <v>2.9704513888888888E-3</v>
      </c>
      <c r="AL93" s="133">
        <v>2.9253124999999995E-3</v>
      </c>
      <c r="AM93" s="133">
        <v>2.9633564814814817E-3</v>
      </c>
      <c r="AN93" s="133">
        <v>3.0116666666666664E-3</v>
      </c>
      <c r="AO93" s="133">
        <v>2.9757638888888889E-3</v>
      </c>
      <c r="AP93" s="133">
        <v>3.1200462962962965E-3</v>
      </c>
      <c r="AQ93" s="133">
        <v>3.0739467592592593E-3</v>
      </c>
      <c r="AR93" s="133">
        <v>3.0562615740740741E-3</v>
      </c>
      <c r="AS93" s="133">
        <v>2.9237500000000006E-3</v>
      </c>
      <c r="AT93" s="133">
        <v>2.9635416666666668E-3</v>
      </c>
      <c r="AU93" s="133">
        <v>3.0809606481481482E-3</v>
      </c>
      <c r="AV93" s="133">
        <v>3.4779398148148143E-3</v>
      </c>
      <c r="AW93" s="133">
        <v>3.0379398148148149E-3</v>
      </c>
      <c r="AX93" s="133">
        <v>3.0672685185185182E-3</v>
      </c>
      <c r="AY93" s="133">
        <v>2.8955208333333333E-3</v>
      </c>
      <c r="AZ93" s="133">
        <v>2.9407407407407407E-3</v>
      </c>
      <c r="BA93" s="133">
        <v>3.26380787037037E-3</v>
      </c>
      <c r="BB93" s="133">
        <v>2.6851273148148151E-3</v>
      </c>
      <c r="BC93" s="133">
        <v>2.8317592592592596E-3</v>
      </c>
      <c r="BD93" s="133">
        <v>3.0021643518518518E-3</v>
      </c>
      <c r="BE93" s="133">
        <v>3.1178703703703702E-3</v>
      </c>
      <c r="BF93" s="133">
        <v>3.3154629629629628E-3</v>
      </c>
      <c r="BG93" s="133">
        <v>3.8434606481481484E-3</v>
      </c>
      <c r="BH93" s="133">
        <v>3.7078587962962963E-3</v>
      </c>
      <c r="BI93" s="133">
        <v>3.3932060185185189E-3</v>
      </c>
      <c r="BJ93" s="133">
        <v>3.3192708333333334E-3</v>
      </c>
      <c r="BK93" s="133">
        <v>3.3934143518518523E-3</v>
      </c>
      <c r="BL93" s="133">
        <v>3.4975462962962959E-3</v>
      </c>
      <c r="BM93" s="133">
        <v>3.1829398148148151E-3</v>
      </c>
      <c r="BN93" s="133">
        <v>3.2135532407407408E-3</v>
      </c>
      <c r="BO93" s="133">
        <v>3.0677430555555558E-3</v>
      </c>
      <c r="BP93" s="133">
        <v>3.1150347222222222E-3</v>
      </c>
      <c r="BQ93" s="133">
        <v>3.2852546296296297E-3</v>
      </c>
      <c r="BR93" s="133">
        <v>3.1784837962962969E-3</v>
      </c>
      <c r="BS93" s="133">
        <v>3.2650694444444441E-3</v>
      </c>
      <c r="BT93" s="135">
        <v>2.8287847222222221E-3</v>
      </c>
    </row>
    <row r="94" spans="2:72" x14ac:dyDescent="0.2">
      <c r="B94" s="130">
        <v>89</v>
      </c>
      <c r="C94" s="131">
        <v>74</v>
      </c>
      <c r="D94" s="131" t="s">
        <v>339</v>
      </c>
      <c r="E94" s="132">
        <v>1974</v>
      </c>
      <c r="F94" s="132" t="s">
        <v>1</v>
      </c>
      <c r="G94" s="132">
        <v>38</v>
      </c>
      <c r="H94" s="131" t="s">
        <v>36</v>
      </c>
      <c r="I94" s="136">
        <v>0.18663937500000002</v>
      </c>
      <c r="J94" s="138">
        <v>3.1640277777777778E-3</v>
      </c>
      <c r="K94" s="133">
        <v>2.4311921296296299E-3</v>
      </c>
      <c r="L94" s="133">
        <v>2.4514699074074074E-3</v>
      </c>
      <c r="M94" s="133">
        <v>2.4641319444444446E-3</v>
      </c>
      <c r="N94" s="133">
        <v>2.4528472222222221E-3</v>
      </c>
      <c r="O94" s="133">
        <v>2.4341666666666665E-3</v>
      </c>
      <c r="P94" s="133">
        <v>2.4517476851851853E-3</v>
      </c>
      <c r="Q94" s="133">
        <v>2.436354166666667E-3</v>
      </c>
      <c r="R94" s="133">
        <v>2.4878356481481483E-3</v>
      </c>
      <c r="S94" s="133">
        <v>2.4734490740740741E-3</v>
      </c>
      <c r="T94" s="133">
        <v>2.5010995370370369E-3</v>
      </c>
      <c r="U94" s="133">
        <v>2.4846759259259258E-3</v>
      </c>
      <c r="V94" s="133">
        <v>2.5140046296296295E-3</v>
      </c>
      <c r="W94" s="133">
        <v>2.4683796296296294E-3</v>
      </c>
      <c r="X94" s="133">
        <v>2.5110069444444446E-3</v>
      </c>
      <c r="Y94" s="133">
        <v>2.4895486111111112E-3</v>
      </c>
      <c r="Z94" s="133">
        <v>2.5324189814814814E-3</v>
      </c>
      <c r="AA94" s="133">
        <v>2.5334490740740738E-3</v>
      </c>
      <c r="AB94" s="133">
        <v>2.5360648148148148E-3</v>
      </c>
      <c r="AC94" s="133">
        <v>2.5394560185185186E-3</v>
      </c>
      <c r="AD94" s="133">
        <v>2.7876967592592593E-3</v>
      </c>
      <c r="AE94" s="133">
        <v>2.5163657407407405E-3</v>
      </c>
      <c r="AF94" s="133">
        <v>2.5688194444444443E-3</v>
      </c>
      <c r="AG94" s="133">
        <v>2.5531828703703702E-3</v>
      </c>
      <c r="AH94" s="133">
        <v>3.2911111111111114E-3</v>
      </c>
      <c r="AI94" s="133">
        <v>2.6130787037037038E-3</v>
      </c>
      <c r="AJ94" s="133">
        <v>2.634988425925926E-3</v>
      </c>
      <c r="AK94" s="133">
        <v>2.9165624999999995E-3</v>
      </c>
      <c r="AL94" s="133">
        <v>2.6785300925925922E-3</v>
      </c>
      <c r="AM94" s="133">
        <v>2.7019907407407409E-3</v>
      </c>
      <c r="AN94" s="133">
        <v>3.3177199074074077E-3</v>
      </c>
      <c r="AO94" s="133">
        <v>3.2472569444444445E-3</v>
      </c>
      <c r="AP94" s="133">
        <v>2.7822916666666669E-3</v>
      </c>
      <c r="AQ94" s="133">
        <v>2.8509027777777773E-3</v>
      </c>
      <c r="AR94" s="133">
        <v>3.2206134259259258E-3</v>
      </c>
      <c r="AS94" s="133">
        <v>2.8125694444444439E-3</v>
      </c>
      <c r="AT94" s="133">
        <v>3.4760763888888892E-3</v>
      </c>
      <c r="AU94" s="133">
        <v>3.3721064814814811E-3</v>
      </c>
      <c r="AV94" s="133">
        <v>2.7478703703703706E-3</v>
      </c>
      <c r="AW94" s="133">
        <v>2.8253819444444446E-3</v>
      </c>
      <c r="AX94" s="133">
        <v>4.0271643518518521E-3</v>
      </c>
      <c r="AY94" s="133">
        <v>2.8961689814814818E-3</v>
      </c>
      <c r="AZ94" s="133">
        <v>3.051238425925926E-3</v>
      </c>
      <c r="BA94" s="133">
        <v>2.9099074074074079E-3</v>
      </c>
      <c r="BB94" s="133">
        <v>3.6332523148148149E-3</v>
      </c>
      <c r="BC94" s="133">
        <v>3.1464467592592599E-3</v>
      </c>
      <c r="BD94" s="133">
        <v>2.9149768518518522E-3</v>
      </c>
      <c r="BE94" s="133">
        <v>3.6601388888888886E-3</v>
      </c>
      <c r="BF94" s="133">
        <v>3.9895717592592595E-3</v>
      </c>
      <c r="BG94" s="133">
        <v>3.1132175925925928E-3</v>
      </c>
      <c r="BH94" s="133">
        <v>3.3201388888888885E-3</v>
      </c>
      <c r="BI94" s="133">
        <v>3.4777546296296293E-3</v>
      </c>
      <c r="BJ94" s="133">
        <v>3.7462384259259259E-3</v>
      </c>
      <c r="BK94" s="133">
        <v>3.3356597222222225E-3</v>
      </c>
      <c r="BL94" s="133">
        <v>3.3935763888888891E-3</v>
      </c>
      <c r="BM94" s="133">
        <v>3.2990277777777779E-3</v>
      </c>
      <c r="BN94" s="133">
        <v>3.5446643518518522E-3</v>
      </c>
      <c r="BO94" s="133">
        <v>3.1840624999999998E-3</v>
      </c>
      <c r="BP94" s="133">
        <v>3.7155092592592591E-3</v>
      </c>
      <c r="BQ94" s="133">
        <v>3.4737847222222223E-3</v>
      </c>
      <c r="BR94" s="133">
        <v>3.9216550925925929E-3</v>
      </c>
      <c r="BS94" s="133">
        <v>3.1426041666666664E-3</v>
      </c>
      <c r="BT94" s="135">
        <v>3.4701736111111109E-3</v>
      </c>
    </row>
    <row r="95" spans="2:72" x14ac:dyDescent="0.2">
      <c r="B95" s="130">
        <v>90</v>
      </c>
      <c r="C95" s="131">
        <v>109</v>
      </c>
      <c r="D95" s="131" t="s">
        <v>87</v>
      </c>
      <c r="E95" s="132">
        <v>1974</v>
      </c>
      <c r="F95" s="132" t="s">
        <v>1</v>
      </c>
      <c r="G95" s="132">
        <v>39</v>
      </c>
      <c r="H95" s="131" t="s">
        <v>282</v>
      </c>
      <c r="I95" s="136">
        <v>0.18730030092592595</v>
      </c>
      <c r="J95" s="138">
        <v>3.3459027777777784E-3</v>
      </c>
      <c r="K95" s="133">
        <v>2.6453819444444446E-3</v>
      </c>
      <c r="L95" s="133">
        <v>2.741238425925926E-3</v>
      </c>
      <c r="M95" s="133">
        <v>2.749189814814815E-3</v>
      </c>
      <c r="N95" s="133">
        <v>2.737650462962963E-3</v>
      </c>
      <c r="O95" s="133">
        <v>2.7349305555555551E-3</v>
      </c>
      <c r="P95" s="133">
        <v>2.6799421296296293E-3</v>
      </c>
      <c r="Q95" s="133">
        <v>2.7854629629629631E-3</v>
      </c>
      <c r="R95" s="133">
        <v>2.728842592592593E-3</v>
      </c>
      <c r="S95" s="133">
        <v>2.660821759259259E-3</v>
      </c>
      <c r="T95" s="133">
        <v>2.667418981481482E-3</v>
      </c>
      <c r="U95" s="133">
        <v>2.6959143518518521E-3</v>
      </c>
      <c r="V95" s="133">
        <v>2.6554513888888891E-3</v>
      </c>
      <c r="W95" s="133">
        <v>2.6172453703703705E-3</v>
      </c>
      <c r="X95" s="133">
        <v>2.7334143518518519E-3</v>
      </c>
      <c r="Y95" s="133">
        <v>2.635949074074074E-3</v>
      </c>
      <c r="Z95" s="133">
        <v>2.6544328703703699E-3</v>
      </c>
      <c r="AA95" s="133">
        <v>2.6380902777777774E-3</v>
      </c>
      <c r="AB95" s="133">
        <v>2.7371296296296297E-3</v>
      </c>
      <c r="AC95" s="133">
        <v>2.7090509259259259E-3</v>
      </c>
      <c r="AD95" s="133">
        <v>2.6582986111111113E-3</v>
      </c>
      <c r="AE95" s="133">
        <v>2.695729166666667E-3</v>
      </c>
      <c r="AF95" s="133">
        <v>2.7515277777777781E-3</v>
      </c>
      <c r="AG95" s="133">
        <v>2.7928587962962963E-3</v>
      </c>
      <c r="AH95" s="133">
        <v>2.9027662037037038E-3</v>
      </c>
      <c r="AI95" s="133">
        <v>2.9560763888888887E-3</v>
      </c>
      <c r="AJ95" s="133">
        <v>2.8724421296296297E-3</v>
      </c>
      <c r="AK95" s="133">
        <v>2.8810416666666667E-3</v>
      </c>
      <c r="AL95" s="133">
        <v>2.9045949074074078E-3</v>
      </c>
      <c r="AM95" s="133">
        <v>2.8843865740740739E-3</v>
      </c>
      <c r="AN95" s="133">
        <v>2.9440740740740742E-3</v>
      </c>
      <c r="AO95" s="133">
        <v>3.0950347222222225E-3</v>
      </c>
      <c r="AP95" s="133">
        <v>3.1487384259259259E-3</v>
      </c>
      <c r="AQ95" s="133">
        <v>3.1490625000000004E-3</v>
      </c>
      <c r="AR95" s="133">
        <v>2.9779282407407411E-3</v>
      </c>
      <c r="AS95" s="133">
        <v>2.9360300925925929E-3</v>
      </c>
      <c r="AT95" s="133">
        <v>2.9553703703703704E-3</v>
      </c>
      <c r="AU95" s="133">
        <v>3.059872685185185E-3</v>
      </c>
      <c r="AV95" s="133">
        <v>3.0553125000000003E-3</v>
      </c>
      <c r="AW95" s="133">
        <v>3.1572222222222223E-3</v>
      </c>
      <c r="AX95" s="133">
        <v>3.1126851851851853E-3</v>
      </c>
      <c r="AY95" s="133">
        <v>3.4574189814814815E-3</v>
      </c>
      <c r="AZ95" s="133">
        <v>3.1041782407407407E-3</v>
      </c>
      <c r="BA95" s="133">
        <v>3.6254282407407403E-3</v>
      </c>
      <c r="BB95" s="133">
        <v>3.1084953703703704E-3</v>
      </c>
      <c r="BC95" s="133">
        <v>3.1435648148148147E-3</v>
      </c>
      <c r="BD95" s="133">
        <v>3.0776967592592592E-3</v>
      </c>
      <c r="BE95" s="133">
        <v>3.2310879629629629E-3</v>
      </c>
      <c r="BF95" s="133">
        <v>3.2889467592592593E-3</v>
      </c>
      <c r="BG95" s="133">
        <v>3.1811458333333331E-3</v>
      </c>
      <c r="BH95" s="133">
        <v>3.0412731481481475E-3</v>
      </c>
      <c r="BI95" s="133">
        <v>3.0675231481481478E-3</v>
      </c>
      <c r="BJ95" s="133">
        <v>3.3328240740740744E-3</v>
      </c>
      <c r="BK95" s="133">
        <v>3.2871527777777777E-3</v>
      </c>
      <c r="BL95" s="133">
        <v>3.1735879629629631E-3</v>
      </c>
      <c r="BM95" s="133">
        <v>3.2713773148148151E-3</v>
      </c>
      <c r="BN95" s="133">
        <v>3.4362037037037035E-3</v>
      </c>
      <c r="BO95" s="133">
        <v>3.2036689814814814E-3</v>
      </c>
      <c r="BP95" s="133">
        <v>3.1819097222222218E-3</v>
      </c>
      <c r="BQ95" s="133">
        <v>3.2479166666666663E-3</v>
      </c>
      <c r="BR95" s="133">
        <v>3.1607291666666663E-3</v>
      </c>
      <c r="BS95" s="133">
        <v>3.1854282407407408E-3</v>
      </c>
      <c r="BT95" s="135">
        <v>3.0482291666666665E-3</v>
      </c>
    </row>
    <row r="96" spans="2:72" x14ac:dyDescent="0.2">
      <c r="B96" s="130">
        <v>91</v>
      </c>
      <c r="C96" s="131">
        <v>87</v>
      </c>
      <c r="D96" s="131" t="s">
        <v>66</v>
      </c>
      <c r="E96" s="132">
        <v>1984</v>
      </c>
      <c r="F96" s="132" t="s">
        <v>10</v>
      </c>
      <c r="G96" s="132">
        <v>4</v>
      </c>
      <c r="H96" s="131" t="s">
        <v>36</v>
      </c>
      <c r="I96" s="136">
        <v>0.18970322916666668</v>
      </c>
      <c r="J96" s="138">
        <v>3.473472222222222E-3</v>
      </c>
      <c r="K96" s="133">
        <v>2.6606712962962964E-3</v>
      </c>
      <c r="L96" s="133">
        <v>2.7332407407407409E-3</v>
      </c>
      <c r="M96" s="133">
        <v>2.7091898148148149E-3</v>
      </c>
      <c r="N96" s="133">
        <v>2.7552893518518521E-3</v>
      </c>
      <c r="O96" s="133">
        <v>2.7721064814814813E-3</v>
      </c>
      <c r="P96" s="133">
        <v>2.8066666666666669E-3</v>
      </c>
      <c r="Q96" s="133">
        <v>2.7109374999999998E-3</v>
      </c>
      <c r="R96" s="133">
        <v>2.7172337962962962E-3</v>
      </c>
      <c r="S96" s="133">
        <v>2.7397569444444444E-3</v>
      </c>
      <c r="T96" s="133">
        <v>2.7733333333333329E-3</v>
      </c>
      <c r="U96" s="133">
        <v>2.7286574074074075E-3</v>
      </c>
      <c r="V96" s="133">
        <v>2.8012152777777779E-3</v>
      </c>
      <c r="W96" s="133">
        <v>2.8651967592592596E-3</v>
      </c>
      <c r="X96" s="133">
        <v>2.818564814814815E-3</v>
      </c>
      <c r="Y96" s="133">
        <v>2.8358912037037033E-3</v>
      </c>
      <c r="Z96" s="133">
        <v>2.8216666666666668E-3</v>
      </c>
      <c r="AA96" s="133">
        <v>2.8405439814814817E-3</v>
      </c>
      <c r="AB96" s="133">
        <v>2.7554861111111113E-3</v>
      </c>
      <c r="AC96" s="133">
        <v>2.7471412037037035E-3</v>
      </c>
      <c r="AD96" s="133">
        <v>2.82662037037037E-3</v>
      </c>
      <c r="AE96" s="133">
        <v>2.7353472222222223E-3</v>
      </c>
      <c r="AF96" s="133">
        <v>2.7855555555555554E-3</v>
      </c>
      <c r="AG96" s="133">
        <v>2.8306944444444447E-3</v>
      </c>
      <c r="AH96" s="133">
        <v>2.8589236111111111E-3</v>
      </c>
      <c r="AI96" s="133">
        <v>2.8651157407407406E-3</v>
      </c>
      <c r="AJ96" s="133">
        <v>2.9238541666666666E-3</v>
      </c>
      <c r="AK96" s="133">
        <v>2.9213657407407404E-3</v>
      </c>
      <c r="AL96" s="133">
        <v>2.8963888888888889E-3</v>
      </c>
      <c r="AM96" s="133">
        <v>2.8349652777777778E-3</v>
      </c>
      <c r="AN96" s="133">
        <v>2.8397453703703705E-3</v>
      </c>
      <c r="AO96" s="133">
        <v>3.2348148148148149E-3</v>
      </c>
      <c r="AP96" s="133">
        <v>2.8740624999999999E-3</v>
      </c>
      <c r="AQ96" s="133">
        <v>2.8871643518518521E-3</v>
      </c>
      <c r="AR96" s="133">
        <v>2.9448495370370371E-3</v>
      </c>
      <c r="AS96" s="133">
        <v>2.8488888888888891E-3</v>
      </c>
      <c r="AT96" s="133">
        <v>2.879837962962963E-3</v>
      </c>
      <c r="AU96" s="133">
        <v>2.9040393518518517E-3</v>
      </c>
      <c r="AV96" s="133">
        <v>2.8414351851851851E-3</v>
      </c>
      <c r="AW96" s="133">
        <v>2.9085416666666665E-3</v>
      </c>
      <c r="AX96" s="133">
        <v>2.8835879629629628E-3</v>
      </c>
      <c r="AY96" s="133">
        <v>2.8453703703703701E-3</v>
      </c>
      <c r="AZ96" s="133">
        <v>2.818530092592593E-3</v>
      </c>
      <c r="BA96" s="133">
        <v>2.7698148148148148E-3</v>
      </c>
      <c r="BB96" s="133">
        <v>2.8459722222222224E-3</v>
      </c>
      <c r="BC96" s="133">
        <v>3.090729166666667E-3</v>
      </c>
      <c r="BD96" s="133">
        <v>2.7957175925925923E-3</v>
      </c>
      <c r="BE96" s="133">
        <v>2.8252430555555552E-3</v>
      </c>
      <c r="BF96" s="133">
        <v>2.8818981481481478E-3</v>
      </c>
      <c r="BG96" s="133">
        <v>2.9190740740740739E-3</v>
      </c>
      <c r="BH96" s="133">
        <v>3.0201388888888886E-3</v>
      </c>
      <c r="BI96" s="133">
        <v>3.4455208333333334E-3</v>
      </c>
      <c r="BJ96" s="133">
        <v>5.4299189814814817E-3</v>
      </c>
      <c r="BK96" s="133">
        <v>3.4766550925925924E-3</v>
      </c>
      <c r="BL96" s="133">
        <v>3.4620949074074072E-3</v>
      </c>
      <c r="BM96" s="133">
        <v>3.3570717592592593E-3</v>
      </c>
      <c r="BN96" s="133">
        <v>3.5360763888888889E-3</v>
      </c>
      <c r="BO96" s="133">
        <v>3.9276851851851851E-3</v>
      </c>
      <c r="BP96" s="133">
        <v>4.7599537037037029E-3</v>
      </c>
      <c r="BQ96" s="133">
        <v>3.6317939814814819E-3</v>
      </c>
      <c r="BR96" s="133">
        <v>3.2102662037037035E-3</v>
      </c>
      <c r="BS96" s="133">
        <v>3.0712615740740739E-3</v>
      </c>
      <c r="BT96" s="135">
        <v>2.9903819444444444E-3</v>
      </c>
    </row>
    <row r="97" spans="2:72" x14ac:dyDescent="0.2">
      <c r="B97" s="130">
        <v>92</v>
      </c>
      <c r="C97" s="131">
        <v>91</v>
      </c>
      <c r="D97" s="131" t="s">
        <v>340</v>
      </c>
      <c r="E97" s="132">
        <v>1971</v>
      </c>
      <c r="F97" s="132" t="s">
        <v>1</v>
      </c>
      <c r="G97" s="132">
        <v>40</v>
      </c>
      <c r="H97" s="131" t="s">
        <v>267</v>
      </c>
      <c r="I97" s="136">
        <v>0.19053798611111109</v>
      </c>
      <c r="J97" s="138">
        <v>3.3500462962962963E-3</v>
      </c>
      <c r="K97" s="133">
        <v>2.7744907407407406E-3</v>
      </c>
      <c r="L97" s="133">
        <v>2.8955439814814816E-3</v>
      </c>
      <c r="M97" s="133">
        <v>2.9212731481481481E-3</v>
      </c>
      <c r="N97" s="133">
        <v>2.9443055555555555E-3</v>
      </c>
      <c r="O97" s="133">
        <v>2.916423611111111E-3</v>
      </c>
      <c r="P97" s="133">
        <v>2.8838078703703699E-3</v>
      </c>
      <c r="Q97" s="133">
        <v>2.9262962962962966E-3</v>
      </c>
      <c r="R97" s="133">
        <v>2.9546064814814817E-3</v>
      </c>
      <c r="S97" s="133">
        <v>2.9568749999999999E-3</v>
      </c>
      <c r="T97" s="133">
        <v>2.9549652777777781E-3</v>
      </c>
      <c r="U97" s="133">
        <v>3.0136805555555555E-3</v>
      </c>
      <c r="V97" s="133">
        <v>3.0069675925925928E-3</v>
      </c>
      <c r="W97" s="133">
        <v>2.9630902777777776E-3</v>
      </c>
      <c r="X97" s="133">
        <v>3.0353472222222223E-3</v>
      </c>
      <c r="Y97" s="133">
        <v>2.9323495370370371E-3</v>
      </c>
      <c r="Z97" s="133">
        <v>3.0612615740740739E-3</v>
      </c>
      <c r="AA97" s="133">
        <v>2.9434374999999999E-3</v>
      </c>
      <c r="AB97" s="133">
        <v>2.9852546296296294E-3</v>
      </c>
      <c r="AC97" s="133">
        <v>2.8755787037037035E-3</v>
      </c>
      <c r="AD97" s="133">
        <v>2.9716666666666672E-3</v>
      </c>
      <c r="AE97" s="133">
        <v>2.9259143518518519E-3</v>
      </c>
      <c r="AF97" s="133">
        <v>2.908148148148148E-3</v>
      </c>
      <c r="AG97" s="133">
        <v>2.9362962962962962E-3</v>
      </c>
      <c r="AH97" s="133">
        <v>2.9193750000000001E-3</v>
      </c>
      <c r="AI97" s="133">
        <v>2.9955902777777776E-3</v>
      </c>
      <c r="AJ97" s="133">
        <v>3.0486574074074075E-3</v>
      </c>
      <c r="AK97" s="133">
        <v>3.0293402777777779E-3</v>
      </c>
      <c r="AL97" s="133">
        <v>3.0214236111111114E-3</v>
      </c>
      <c r="AM97" s="133">
        <v>2.9495486111111111E-3</v>
      </c>
      <c r="AN97" s="133">
        <v>3.5713078703703705E-3</v>
      </c>
      <c r="AO97" s="133">
        <v>2.9459143518518523E-3</v>
      </c>
      <c r="AP97" s="133">
        <v>2.9597337962962967E-3</v>
      </c>
      <c r="AQ97" s="133">
        <v>2.9125925925925929E-3</v>
      </c>
      <c r="AR97" s="133">
        <v>2.9572685185185188E-3</v>
      </c>
      <c r="AS97" s="133">
        <v>3.0029282407407405E-3</v>
      </c>
      <c r="AT97" s="133">
        <v>3.1310532407407402E-3</v>
      </c>
      <c r="AU97" s="133">
        <v>3.0036226851851856E-3</v>
      </c>
      <c r="AV97" s="133">
        <v>3.2086574074074079E-3</v>
      </c>
      <c r="AW97" s="133">
        <v>3.0567824074074078E-3</v>
      </c>
      <c r="AX97" s="133">
        <v>3.0944791666666668E-3</v>
      </c>
      <c r="AY97" s="133">
        <v>3.120717592592592E-3</v>
      </c>
      <c r="AZ97" s="133">
        <v>3.0714004629629633E-3</v>
      </c>
      <c r="BA97" s="133">
        <v>3.3376504629629628E-3</v>
      </c>
      <c r="BB97" s="133">
        <v>3.0898263888888889E-3</v>
      </c>
      <c r="BC97" s="133">
        <v>3.1145023148148147E-3</v>
      </c>
      <c r="BD97" s="133">
        <v>3.218009259259259E-3</v>
      </c>
      <c r="BE97" s="133">
        <v>3.0846643518518519E-3</v>
      </c>
      <c r="BF97" s="133">
        <v>3.3452314814814816E-3</v>
      </c>
      <c r="BG97" s="133">
        <v>3.2388425925925931E-3</v>
      </c>
      <c r="BH97" s="133">
        <v>2.985914351851852E-3</v>
      </c>
      <c r="BI97" s="133">
        <v>3.1661226851851854E-3</v>
      </c>
      <c r="BJ97" s="133">
        <v>2.9403819444444438E-3</v>
      </c>
      <c r="BK97" s="133">
        <v>2.9016087962962962E-3</v>
      </c>
      <c r="BL97" s="133">
        <v>2.942627314814815E-3</v>
      </c>
      <c r="BM97" s="133">
        <v>2.9840046296296299E-3</v>
      </c>
      <c r="BN97" s="133">
        <v>2.9173148148148149E-3</v>
      </c>
      <c r="BO97" s="133">
        <v>3.1874652777777773E-3</v>
      </c>
      <c r="BP97" s="133">
        <v>3.1029629629629632E-3</v>
      </c>
      <c r="BQ97" s="133">
        <v>2.9399421296296296E-3</v>
      </c>
      <c r="BR97" s="133">
        <v>3.1903935185185182E-3</v>
      </c>
      <c r="BS97" s="133">
        <v>3.0334953703703704E-3</v>
      </c>
      <c r="BT97" s="135">
        <v>2.7790162037037037E-3</v>
      </c>
    </row>
    <row r="98" spans="2:72" x14ac:dyDescent="0.2">
      <c r="B98" s="130">
        <v>93</v>
      </c>
      <c r="C98" s="131">
        <v>126</v>
      </c>
      <c r="D98" s="131" t="s">
        <v>341</v>
      </c>
      <c r="E98" s="132">
        <v>1966</v>
      </c>
      <c r="F98" s="132" t="s">
        <v>1</v>
      </c>
      <c r="G98" s="132">
        <v>41</v>
      </c>
      <c r="H98" s="131" t="s">
        <v>342</v>
      </c>
      <c r="I98" s="136">
        <v>0.19255326388888891</v>
      </c>
      <c r="J98" s="138">
        <v>3.4780555555555554E-3</v>
      </c>
      <c r="K98" s="133">
        <v>2.7157638888888891E-3</v>
      </c>
      <c r="L98" s="133">
        <v>2.727361111111111E-3</v>
      </c>
      <c r="M98" s="133">
        <v>2.7215972222222225E-3</v>
      </c>
      <c r="N98" s="133">
        <v>2.6239236111111112E-3</v>
      </c>
      <c r="O98" s="133">
        <v>2.6858912037037038E-3</v>
      </c>
      <c r="P98" s="133">
        <v>2.6544328703703699E-3</v>
      </c>
      <c r="Q98" s="133">
        <v>2.7079861111111107E-3</v>
      </c>
      <c r="R98" s="133">
        <v>2.6852777777777777E-3</v>
      </c>
      <c r="S98" s="133">
        <v>2.6997222222222218E-3</v>
      </c>
      <c r="T98" s="133">
        <v>2.8069212962962956E-3</v>
      </c>
      <c r="U98" s="133">
        <v>2.7595601851851848E-3</v>
      </c>
      <c r="V98" s="133">
        <v>2.7515277777777781E-3</v>
      </c>
      <c r="W98" s="133">
        <v>2.7419907407407406E-3</v>
      </c>
      <c r="X98" s="133">
        <v>2.8002546296296295E-3</v>
      </c>
      <c r="Y98" s="133">
        <v>2.7927199074074074E-3</v>
      </c>
      <c r="Z98" s="133">
        <v>2.7971759259259256E-3</v>
      </c>
      <c r="AA98" s="133">
        <v>2.9211458333333333E-3</v>
      </c>
      <c r="AB98" s="133">
        <v>2.790069444444444E-3</v>
      </c>
      <c r="AC98" s="133">
        <v>2.7737268518518519E-3</v>
      </c>
      <c r="AD98" s="133">
        <v>2.7792361111111112E-3</v>
      </c>
      <c r="AE98" s="133">
        <v>2.8734490740740738E-3</v>
      </c>
      <c r="AF98" s="133">
        <v>2.8180439814814817E-3</v>
      </c>
      <c r="AG98" s="133">
        <v>2.7596412037037034E-3</v>
      </c>
      <c r="AH98" s="133">
        <v>2.8830324074074075E-3</v>
      </c>
      <c r="AI98" s="133">
        <v>2.7729398148148149E-3</v>
      </c>
      <c r="AJ98" s="133">
        <v>2.7757291666666664E-3</v>
      </c>
      <c r="AK98" s="133">
        <v>2.916747685185185E-3</v>
      </c>
      <c r="AL98" s="133">
        <v>2.818530092592593E-3</v>
      </c>
      <c r="AM98" s="133">
        <v>3.0662152777777775E-3</v>
      </c>
      <c r="AN98" s="133">
        <v>2.942268518518519E-3</v>
      </c>
      <c r="AO98" s="133">
        <v>3.0269097222222221E-3</v>
      </c>
      <c r="AP98" s="133">
        <v>3.2006250000000003E-3</v>
      </c>
      <c r="AQ98" s="133">
        <v>2.922627314814815E-3</v>
      </c>
      <c r="AR98" s="133">
        <v>3.3245717592592593E-3</v>
      </c>
      <c r="AS98" s="133">
        <v>2.8818981481481478E-3</v>
      </c>
      <c r="AT98" s="133">
        <v>3.5069444444444445E-3</v>
      </c>
      <c r="AU98" s="133">
        <v>3.6622222222222225E-3</v>
      </c>
      <c r="AV98" s="133">
        <v>3.6885185185185185E-3</v>
      </c>
      <c r="AW98" s="133">
        <v>3.0000462962962962E-3</v>
      </c>
      <c r="AX98" s="133">
        <v>3.4111111111111113E-3</v>
      </c>
      <c r="AY98" s="133">
        <v>3.3849421296296301E-3</v>
      </c>
      <c r="AZ98" s="133">
        <v>3.6391087962962965E-3</v>
      </c>
      <c r="BA98" s="133">
        <v>3.1142129629629632E-3</v>
      </c>
      <c r="BB98" s="133">
        <v>3.2628819444444446E-3</v>
      </c>
      <c r="BC98" s="133">
        <v>2.7803009259259256E-3</v>
      </c>
      <c r="BD98" s="133">
        <v>3.6664004629629629E-3</v>
      </c>
      <c r="BE98" s="133">
        <v>3.2327430555555551E-3</v>
      </c>
      <c r="BF98" s="133">
        <v>3.6262847222222221E-3</v>
      </c>
      <c r="BG98" s="133">
        <v>2.8851273148148148E-3</v>
      </c>
      <c r="BH98" s="133">
        <v>2.9273148148148149E-3</v>
      </c>
      <c r="BI98" s="133">
        <v>2.8717708333333334E-3</v>
      </c>
      <c r="BJ98" s="133">
        <v>4.2967824074074071E-3</v>
      </c>
      <c r="BK98" s="133">
        <v>2.8875231481481477E-3</v>
      </c>
      <c r="BL98" s="133">
        <v>2.958668981481481E-3</v>
      </c>
      <c r="BM98" s="133">
        <v>3.6551620370370371E-3</v>
      </c>
      <c r="BN98" s="133">
        <v>2.9019328703703707E-3</v>
      </c>
      <c r="BO98" s="133">
        <v>3.8086458333333336E-3</v>
      </c>
      <c r="BP98" s="133">
        <v>3.1328703703703705E-3</v>
      </c>
      <c r="BQ98" s="133">
        <v>3.6876504629629625E-3</v>
      </c>
      <c r="BR98" s="133">
        <v>3.5143518518518523E-3</v>
      </c>
      <c r="BS98" s="133">
        <v>3.4385532407407407E-3</v>
      </c>
      <c r="BT98" s="135">
        <v>3.2136226851851852E-3</v>
      </c>
    </row>
    <row r="99" spans="2:72" x14ac:dyDescent="0.2">
      <c r="B99" s="130">
        <v>94</v>
      </c>
      <c r="C99" s="131">
        <v>54</v>
      </c>
      <c r="D99" s="131" t="s">
        <v>64</v>
      </c>
      <c r="E99" s="132">
        <v>1963</v>
      </c>
      <c r="F99" s="132" t="s">
        <v>16</v>
      </c>
      <c r="G99" s="132">
        <v>20</v>
      </c>
      <c r="H99" s="131" t="s">
        <v>343</v>
      </c>
      <c r="I99" s="136">
        <v>0.19255967592592593</v>
      </c>
      <c r="J99" s="138">
        <v>3.2622800925925927E-3</v>
      </c>
      <c r="K99" s="133">
        <v>2.5510185185185184E-3</v>
      </c>
      <c r="L99" s="133">
        <v>2.6061111111111111E-3</v>
      </c>
      <c r="M99" s="133">
        <v>2.6468287037037038E-3</v>
      </c>
      <c r="N99" s="133">
        <v>2.6695370370370375E-3</v>
      </c>
      <c r="O99" s="133">
        <v>2.7111689814814815E-3</v>
      </c>
      <c r="P99" s="133">
        <v>2.6767592592592594E-3</v>
      </c>
      <c r="Q99" s="133">
        <v>2.6653587962962963E-3</v>
      </c>
      <c r="R99" s="133">
        <v>2.7857060185185185E-3</v>
      </c>
      <c r="S99" s="133">
        <v>2.6766087962962963E-3</v>
      </c>
      <c r="T99" s="133">
        <v>2.679884259259259E-3</v>
      </c>
      <c r="U99" s="133">
        <v>2.7035185185185187E-3</v>
      </c>
      <c r="V99" s="133">
        <v>2.7393287037037039E-3</v>
      </c>
      <c r="W99" s="133">
        <v>2.8834722222222217E-3</v>
      </c>
      <c r="X99" s="133">
        <v>2.6509143518518518E-3</v>
      </c>
      <c r="Y99" s="133">
        <v>2.6787268518518518E-3</v>
      </c>
      <c r="Z99" s="133">
        <v>2.6632986111111111E-3</v>
      </c>
      <c r="AA99" s="133">
        <v>2.8108101851851853E-3</v>
      </c>
      <c r="AB99" s="133">
        <v>2.6864236111111112E-3</v>
      </c>
      <c r="AC99" s="133">
        <v>2.703680555555556E-3</v>
      </c>
      <c r="AD99" s="133">
        <v>2.7924189814814812E-3</v>
      </c>
      <c r="AE99" s="133">
        <v>2.7726967592592595E-3</v>
      </c>
      <c r="AF99" s="133">
        <v>2.7414351851851853E-3</v>
      </c>
      <c r="AG99" s="133">
        <v>2.9797222222222221E-3</v>
      </c>
      <c r="AH99" s="133">
        <v>3.0708680555555554E-3</v>
      </c>
      <c r="AI99" s="133">
        <v>2.7719560185185186E-3</v>
      </c>
      <c r="AJ99" s="133">
        <v>3.200601851851852E-3</v>
      </c>
      <c r="AK99" s="133">
        <v>2.7469791666666667E-3</v>
      </c>
      <c r="AL99" s="133">
        <v>3.0603240740740742E-3</v>
      </c>
      <c r="AM99" s="133">
        <v>3.6026620370370375E-3</v>
      </c>
      <c r="AN99" s="133">
        <v>2.8006365740740739E-3</v>
      </c>
      <c r="AO99" s="133">
        <v>3.2243750000000002E-3</v>
      </c>
      <c r="AP99" s="133">
        <v>3.0175231481481481E-3</v>
      </c>
      <c r="AQ99" s="133">
        <v>2.928576388888889E-3</v>
      </c>
      <c r="AR99" s="133">
        <v>3.365115740740741E-3</v>
      </c>
      <c r="AS99" s="133">
        <v>2.8723611111111107E-3</v>
      </c>
      <c r="AT99" s="133">
        <v>3.5178240740740743E-3</v>
      </c>
      <c r="AU99" s="133">
        <v>3.6554050925925925E-3</v>
      </c>
      <c r="AV99" s="133">
        <v>3.6920717592592591E-3</v>
      </c>
      <c r="AW99" s="133">
        <v>2.9990625E-3</v>
      </c>
      <c r="AX99" s="133">
        <v>3.385856481481481E-3</v>
      </c>
      <c r="AY99" s="133">
        <v>3.403020833333333E-3</v>
      </c>
      <c r="AZ99" s="133">
        <v>3.6421527777777776E-3</v>
      </c>
      <c r="BA99" s="133">
        <v>3.1249652777777782E-3</v>
      </c>
      <c r="BB99" s="133">
        <v>4.0218981481481486E-3</v>
      </c>
      <c r="BC99" s="133">
        <v>2.7498263888888889E-3</v>
      </c>
      <c r="BD99" s="133">
        <v>3.7176273148148147E-3</v>
      </c>
      <c r="BE99" s="133">
        <v>2.7842824074074072E-3</v>
      </c>
      <c r="BF99" s="133">
        <v>3.4958680555555554E-3</v>
      </c>
      <c r="BG99" s="133">
        <v>3.3514930555555555E-3</v>
      </c>
      <c r="BH99" s="133">
        <v>2.9206365740740738E-3</v>
      </c>
      <c r="BI99" s="133">
        <v>3.5077662037037039E-3</v>
      </c>
      <c r="BJ99" s="133">
        <v>2.981284722222222E-3</v>
      </c>
      <c r="BK99" s="133">
        <v>2.6372106481481485E-3</v>
      </c>
      <c r="BL99" s="133">
        <v>2.563923611111111E-3</v>
      </c>
      <c r="BM99" s="133">
        <v>2.4188310185185185E-3</v>
      </c>
      <c r="BN99" s="133">
        <v>4.6418171296296303E-3</v>
      </c>
      <c r="BO99" s="133">
        <v>3.9411574074074071E-3</v>
      </c>
      <c r="BP99" s="133">
        <v>3.0945023148148143E-3</v>
      </c>
      <c r="BQ99" s="133">
        <v>3.3679745370370374E-3</v>
      </c>
      <c r="BR99" s="133">
        <v>3.8544444444444446E-3</v>
      </c>
      <c r="BS99" s="133">
        <v>3.4635995370370372E-3</v>
      </c>
      <c r="BT99" s="135">
        <v>3.2254976851851854E-3</v>
      </c>
    </row>
    <row r="100" spans="2:72" x14ac:dyDescent="0.2">
      <c r="B100" s="130">
        <v>95</v>
      </c>
      <c r="C100" s="131">
        <v>7</v>
      </c>
      <c r="D100" s="131" t="s">
        <v>455</v>
      </c>
      <c r="E100" s="132">
        <v>1937</v>
      </c>
      <c r="F100" s="132" t="s">
        <v>72</v>
      </c>
      <c r="G100" s="132">
        <v>1</v>
      </c>
      <c r="H100" s="131" t="s">
        <v>73</v>
      </c>
      <c r="I100" s="136">
        <v>0.19324766203703703</v>
      </c>
      <c r="J100" s="138">
        <v>3.8008912037037039E-3</v>
      </c>
      <c r="K100" s="133">
        <v>2.7673611111111111E-3</v>
      </c>
      <c r="L100" s="133">
        <v>2.7741435185185182E-3</v>
      </c>
      <c r="M100" s="133">
        <v>2.7530439814814813E-3</v>
      </c>
      <c r="N100" s="133">
        <v>2.7654513888888889E-3</v>
      </c>
      <c r="O100" s="133">
        <v>2.752916666666667E-3</v>
      </c>
      <c r="P100" s="133">
        <v>2.7248842592592598E-3</v>
      </c>
      <c r="Q100" s="133">
        <v>2.7170370370370369E-3</v>
      </c>
      <c r="R100" s="133">
        <v>2.716076388888889E-3</v>
      </c>
      <c r="S100" s="133">
        <v>2.7693518518518523E-3</v>
      </c>
      <c r="T100" s="133">
        <v>2.773773148148148E-3</v>
      </c>
      <c r="U100" s="133">
        <v>2.7684837962962962E-3</v>
      </c>
      <c r="V100" s="133">
        <v>2.7571874999999997E-3</v>
      </c>
      <c r="W100" s="133">
        <v>2.7786342592592589E-3</v>
      </c>
      <c r="X100" s="133">
        <v>2.815196759259259E-3</v>
      </c>
      <c r="Y100" s="133">
        <v>2.8025925925925922E-3</v>
      </c>
      <c r="Z100" s="133">
        <v>2.8271759259259257E-3</v>
      </c>
      <c r="AA100" s="133">
        <v>2.8244212962962967E-3</v>
      </c>
      <c r="AB100" s="133">
        <v>2.7718287037037034E-3</v>
      </c>
      <c r="AC100" s="133">
        <v>2.8310185185185179E-3</v>
      </c>
      <c r="AD100" s="133">
        <v>2.8231018518518522E-3</v>
      </c>
      <c r="AE100" s="133">
        <v>2.8821296296296299E-3</v>
      </c>
      <c r="AF100" s="133">
        <v>2.8149537037037036E-3</v>
      </c>
      <c r="AG100" s="133">
        <v>2.8425347222222224E-3</v>
      </c>
      <c r="AH100" s="133">
        <v>2.8999652777777778E-3</v>
      </c>
      <c r="AI100" s="133">
        <v>2.9070949074074073E-3</v>
      </c>
      <c r="AJ100" s="133">
        <v>2.9095370370370373E-3</v>
      </c>
      <c r="AK100" s="133">
        <v>2.9079050925925921E-3</v>
      </c>
      <c r="AL100" s="133">
        <v>2.9228125000000001E-3</v>
      </c>
      <c r="AM100" s="133">
        <v>2.9216666666666666E-3</v>
      </c>
      <c r="AN100" s="133">
        <v>2.9507175925925929E-3</v>
      </c>
      <c r="AO100" s="133">
        <v>2.9260879629629632E-3</v>
      </c>
      <c r="AP100" s="133">
        <v>2.9559837962962964E-3</v>
      </c>
      <c r="AQ100" s="133">
        <v>2.9763194444444442E-3</v>
      </c>
      <c r="AR100" s="133">
        <v>3.0405902777777775E-3</v>
      </c>
      <c r="AS100" s="133">
        <v>3.0414236111111111E-3</v>
      </c>
      <c r="AT100" s="133">
        <v>3.0215856481481482E-3</v>
      </c>
      <c r="AU100" s="133">
        <v>3.0436458333333335E-3</v>
      </c>
      <c r="AV100" s="133">
        <v>3.053923611111111E-3</v>
      </c>
      <c r="AW100" s="133">
        <v>3.0432407407407405E-3</v>
      </c>
      <c r="AX100" s="133">
        <v>3.1257638888888893E-3</v>
      </c>
      <c r="AY100" s="133">
        <v>3.150462962962963E-3</v>
      </c>
      <c r="AZ100" s="133">
        <v>3.2011574074074073E-3</v>
      </c>
      <c r="BA100" s="133">
        <v>3.2905208333333341E-3</v>
      </c>
      <c r="BB100" s="133">
        <v>3.4668402777777783E-3</v>
      </c>
      <c r="BC100" s="133">
        <v>3.3075810185185183E-3</v>
      </c>
      <c r="BD100" s="133">
        <v>3.3574074074074079E-3</v>
      </c>
      <c r="BE100" s="133">
        <v>3.3310416666666662E-3</v>
      </c>
      <c r="BF100" s="133">
        <v>3.3493865740740741E-3</v>
      </c>
      <c r="BG100" s="133">
        <v>3.3740046296296296E-3</v>
      </c>
      <c r="BH100" s="133">
        <v>3.3360300925925923E-3</v>
      </c>
      <c r="BI100" s="133">
        <v>3.3123148148148148E-3</v>
      </c>
      <c r="BJ100" s="133">
        <v>3.3232291666666666E-3</v>
      </c>
      <c r="BK100" s="133">
        <v>3.324409722222223E-3</v>
      </c>
      <c r="BL100" s="133">
        <v>3.3675231481481477E-3</v>
      </c>
      <c r="BM100" s="133">
        <v>3.477488425925926E-3</v>
      </c>
      <c r="BN100" s="133">
        <v>3.4623611111111109E-3</v>
      </c>
      <c r="BO100" s="133">
        <v>3.4494212962962959E-3</v>
      </c>
      <c r="BP100" s="133">
        <v>3.7333796296296295E-3</v>
      </c>
      <c r="BQ100" s="133">
        <v>4.1742245370370371E-3</v>
      </c>
      <c r="BR100" s="133">
        <v>3.5793749999999997E-3</v>
      </c>
      <c r="BS100" s="133">
        <v>3.3437847222222224E-3</v>
      </c>
      <c r="BT100" s="135">
        <v>3.0332638888888887E-3</v>
      </c>
    </row>
    <row r="101" spans="2:72" x14ac:dyDescent="0.2">
      <c r="B101" s="130">
        <v>96</v>
      </c>
      <c r="C101" s="131">
        <v>90</v>
      </c>
      <c r="D101" s="131" t="s">
        <v>76</v>
      </c>
      <c r="E101" s="132">
        <v>1970</v>
      </c>
      <c r="F101" s="132" t="s">
        <v>1</v>
      </c>
      <c r="G101" s="132">
        <v>42</v>
      </c>
      <c r="H101" s="131" t="s">
        <v>462</v>
      </c>
      <c r="I101" s="136">
        <v>0.20022481481481483</v>
      </c>
      <c r="J101" s="138">
        <v>3.4389351851851851E-3</v>
      </c>
      <c r="K101" s="133">
        <v>2.7261921296296301E-3</v>
      </c>
      <c r="L101" s="133">
        <v>2.7270254629629628E-3</v>
      </c>
      <c r="M101" s="133">
        <v>2.7361574074074076E-3</v>
      </c>
      <c r="N101" s="133">
        <v>2.7212500000000001E-3</v>
      </c>
      <c r="O101" s="133">
        <v>2.7341550925925923E-3</v>
      </c>
      <c r="P101" s="133">
        <v>2.7850925925925925E-3</v>
      </c>
      <c r="Q101" s="133">
        <v>2.7692939814814815E-3</v>
      </c>
      <c r="R101" s="133">
        <v>2.7307060185185182E-3</v>
      </c>
      <c r="S101" s="133">
        <v>2.8890624999999997E-3</v>
      </c>
      <c r="T101" s="133">
        <v>2.7615277777777777E-3</v>
      </c>
      <c r="U101" s="133">
        <v>2.7890046296296296E-3</v>
      </c>
      <c r="V101" s="133">
        <v>2.8174189814814811E-3</v>
      </c>
      <c r="W101" s="133">
        <v>2.8469328703703708E-3</v>
      </c>
      <c r="X101" s="133">
        <v>2.833113425925926E-3</v>
      </c>
      <c r="Y101" s="133">
        <v>2.8275115740740739E-3</v>
      </c>
      <c r="Z101" s="133">
        <v>2.8639814814814812E-3</v>
      </c>
      <c r="AA101" s="133">
        <v>2.8941435185185185E-3</v>
      </c>
      <c r="AB101" s="133">
        <v>2.8864467592592592E-3</v>
      </c>
      <c r="AC101" s="133">
        <v>3.1888425925925925E-3</v>
      </c>
      <c r="AD101" s="133">
        <v>2.9110416666666672E-3</v>
      </c>
      <c r="AE101" s="133">
        <v>2.9218518518518521E-3</v>
      </c>
      <c r="AF101" s="133">
        <v>2.9578009259259262E-3</v>
      </c>
      <c r="AG101" s="133">
        <v>2.9290277777777782E-3</v>
      </c>
      <c r="AH101" s="133">
        <v>2.9970370370370372E-3</v>
      </c>
      <c r="AI101" s="133">
        <v>2.9905208333333333E-3</v>
      </c>
      <c r="AJ101" s="133">
        <v>3.1317129629629629E-3</v>
      </c>
      <c r="AK101" s="133">
        <v>3.0150810185185189E-3</v>
      </c>
      <c r="AL101" s="133">
        <v>3.0182870370370368E-3</v>
      </c>
      <c r="AM101" s="133">
        <v>3.510925925925926E-3</v>
      </c>
      <c r="AN101" s="133">
        <v>3.1410532407407407E-3</v>
      </c>
      <c r="AO101" s="133">
        <v>3.1660069444444448E-3</v>
      </c>
      <c r="AP101" s="133">
        <v>3.1660069444444448E-3</v>
      </c>
      <c r="AQ101" s="133">
        <v>3.0981018518518519E-3</v>
      </c>
      <c r="AR101" s="133">
        <v>3.1393518518518519E-3</v>
      </c>
      <c r="AS101" s="133">
        <v>3.4989351851851848E-3</v>
      </c>
      <c r="AT101" s="133">
        <v>3.2299537037037036E-3</v>
      </c>
      <c r="AU101" s="133">
        <v>3.3320486111111107E-3</v>
      </c>
      <c r="AV101" s="133">
        <v>3.2722453703703702E-3</v>
      </c>
      <c r="AW101" s="133">
        <v>3.2530902777777779E-3</v>
      </c>
      <c r="AX101" s="133">
        <v>3.4077777777777774E-3</v>
      </c>
      <c r="AY101" s="133">
        <v>3.4205324074074073E-3</v>
      </c>
      <c r="AZ101" s="133">
        <v>3.4855439814814814E-3</v>
      </c>
      <c r="BA101" s="133">
        <v>3.2315509259259259E-3</v>
      </c>
      <c r="BB101" s="133">
        <v>3.1752083333333337E-3</v>
      </c>
      <c r="BC101" s="133">
        <v>3.643553240740741E-3</v>
      </c>
      <c r="BD101" s="133">
        <v>3.2241782407407406E-3</v>
      </c>
      <c r="BE101" s="133">
        <v>3.2543634259259262E-3</v>
      </c>
      <c r="BF101" s="133">
        <v>3.4305902777777776E-3</v>
      </c>
      <c r="BG101" s="133">
        <v>3.7694097222222222E-3</v>
      </c>
      <c r="BH101" s="133">
        <v>3.295520833333333E-3</v>
      </c>
      <c r="BI101" s="133">
        <v>3.3786111111111113E-3</v>
      </c>
      <c r="BJ101" s="133">
        <v>3.3423611111111106E-3</v>
      </c>
      <c r="BK101" s="133">
        <v>3.7741435185185187E-3</v>
      </c>
      <c r="BL101" s="133">
        <v>3.4672453703703705E-3</v>
      </c>
      <c r="BM101" s="133">
        <v>3.4561921296296298E-3</v>
      </c>
      <c r="BN101" s="133">
        <v>3.7924189814814817E-3</v>
      </c>
      <c r="BO101" s="133">
        <v>3.4894907407407409E-3</v>
      </c>
      <c r="BP101" s="133">
        <v>3.711203703703704E-3</v>
      </c>
      <c r="BQ101" s="133">
        <v>3.6812500000000001E-3</v>
      </c>
      <c r="BR101" s="133">
        <v>3.6863773148148146E-3</v>
      </c>
      <c r="BS101" s="133">
        <v>3.5691782407407408E-3</v>
      </c>
      <c r="BT101" s="135">
        <v>3.8912268518518519E-3</v>
      </c>
    </row>
    <row r="102" spans="2:72" x14ac:dyDescent="0.2">
      <c r="B102" s="130">
        <v>97</v>
      </c>
      <c r="C102" s="131">
        <v>110</v>
      </c>
      <c r="D102" s="131" t="s">
        <v>74</v>
      </c>
      <c r="E102" s="132">
        <v>1954</v>
      </c>
      <c r="F102" s="132" t="s">
        <v>27</v>
      </c>
      <c r="G102" s="132">
        <v>6</v>
      </c>
      <c r="H102" s="131" t="s">
        <v>75</v>
      </c>
      <c r="I102" s="136">
        <v>0.2019802777777778</v>
      </c>
      <c r="J102" s="138">
        <v>3.4734143518518521E-3</v>
      </c>
      <c r="K102" s="133">
        <v>2.723888888888889E-3</v>
      </c>
      <c r="L102" s="133">
        <v>2.805486111111111E-3</v>
      </c>
      <c r="M102" s="133">
        <v>2.8849768518518517E-3</v>
      </c>
      <c r="N102" s="133">
        <v>2.9125000000000002E-3</v>
      </c>
      <c r="O102" s="133">
        <v>2.9255439814814817E-3</v>
      </c>
      <c r="P102" s="133">
        <v>2.9053124999999999E-3</v>
      </c>
      <c r="Q102" s="133">
        <v>2.955231481481481E-3</v>
      </c>
      <c r="R102" s="133">
        <v>3.006412037037037E-3</v>
      </c>
      <c r="S102" s="133">
        <v>2.9178472222222223E-3</v>
      </c>
      <c r="T102" s="133">
        <v>2.9456828703703706E-3</v>
      </c>
      <c r="U102" s="133">
        <v>3.0145370370370365E-3</v>
      </c>
      <c r="V102" s="133">
        <v>3.0185532407407405E-3</v>
      </c>
      <c r="W102" s="133">
        <v>2.9836458333333334E-3</v>
      </c>
      <c r="X102" s="133">
        <v>3.0020601851851853E-3</v>
      </c>
      <c r="Y102" s="133">
        <v>3.0188425925925925E-3</v>
      </c>
      <c r="Z102" s="133">
        <v>3.0070254629629631E-3</v>
      </c>
      <c r="AA102" s="133">
        <v>3.0251504629629626E-3</v>
      </c>
      <c r="AB102" s="133">
        <v>3.0516782407407407E-3</v>
      </c>
      <c r="AC102" s="133">
        <v>3.0730324074074076E-3</v>
      </c>
      <c r="AD102" s="133">
        <v>3.1094444444444442E-3</v>
      </c>
      <c r="AE102" s="133">
        <v>3.0846180555555553E-3</v>
      </c>
      <c r="AF102" s="133">
        <v>3.120902777777778E-3</v>
      </c>
      <c r="AG102" s="133">
        <v>3.1282638888888888E-3</v>
      </c>
      <c r="AH102" s="133">
        <v>3.1902546296296297E-3</v>
      </c>
      <c r="AI102" s="133">
        <v>3.1088310185185182E-3</v>
      </c>
      <c r="AJ102" s="133">
        <v>3.1588194444444446E-3</v>
      </c>
      <c r="AK102" s="133">
        <v>3.2117708333333334E-3</v>
      </c>
      <c r="AL102" s="133">
        <v>3.2043518518518519E-3</v>
      </c>
      <c r="AM102" s="133">
        <v>3.1263425925925925E-3</v>
      </c>
      <c r="AN102" s="133">
        <v>3.1992939814814813E-3</v>
      </c>
      <c r="AO102" s="133">
        <v>3.2528587962962958E-3</v>
      </c>
      <c r="AP102" s="133">
        <v>3.1644791666666666E-3</v>
      </c>
      <c r="AQ102" s="133">
        <v>3.1825694444444445E-3</v>
      </c>
      <c r="AR102" s="133">
        <v>3.1824074074074077E-3</v>
      </c>
      <c r="AS102" s="133">
        <v>3.1749884259259262E-3</v>
      </c>
      <c r="AT102" s="133">
        <v>3.2401504629629625E-3</v>
      </c>
      <c r="AU102" s="133">
        <v>3.2382754629629623E-3</v>
      </c>
      <c r="AV102" s="133">
        <v>3.2866666666666669E-3</v>
      </c>
      <c r="AW102" s="133">
        <v>3.2907754629629628E-3</v>
      </c>
      <c r="AX102" s="133">
        <v>3.3277893518518522E-3</v>
      </c>
      <c r="AY102" s="133">
        <v>3.3188310185185183E-3</v>
      </c>
      <c r="AZ102" s="133">
        <v>3.3550462962962956E-3</v>
      </c>
      <c r="BA102" s="133">
        <v>3.3346643518518521E-3</v>
      </c>
      <c r="BB102" s="133">
        <v>3.3540856481481477E-3</v>
      </c>
      <c r="BC102" s="133">
        <v>3.3081712962962969E-3</v>
      </c>
      <c r="BD102" s="133">
        <v>3.4156712962962964E-3</v>
      </c>
      <c r="BE102" s="133">
        <v>3.5050925925925926E-3</v>
      </c>
      <c r="BF102" s="133">
        <v>3.4400115740740745E-3</v>
      </c>
      <c r="BG102" s="133">
        <v>3.4400231481481482E-3</v>
      </c>
      <c r="BH102" s="133">
        <v>3.4628240740740743E-3</v>
      </c>
      <c r="BI102" s="133">
        <v>3.4259606481481485E-3</v>
      </c>
      <c r="BJ102" s="133">
        <v>3.3973958333333334E-3</v>
      </c>
      <c r="BK102" s="133">
        <v>3.5610648148148142E-3</v>
      </c>
      <c r="BL102" s="133">
        <v>3.4430324074074072E-3</v>
      </c>
      <c r="BM102" s="133">
        <v>3.4669097222222224E-3</v>
      </c>
      <c r="BN102" s="133">
        <v>3.5062500000000003E-3</v>
      </c>
      <c r="BO102" s="133">
        <v>3.5423263888888887E-3</v>
      </c>
      <c r="BP102" s="133">
        <v>3.4879629629629631E-3</v>
      </c>
      <c r="BQ102" s="133">
        <v>3.4498958333333339E-3</v>
      </c>
      <c r="BR102" s="133">
        <v>3.5793634259259264E-3</v>
      </c>
      <c r="BS102" s="133">
        <v>3.3986805555555554E-3</v>
      </c>
      <c r="BT102" s="135">
        <v>3.1523379629629631E-3</v>
      </c>
    </row>
    <row r="103" spans="2:72" x14ac:dyDescent="0.2">
      <c r="B103" s="130">
        <v>98</v>
      </c>
      <c r="C103" s="131">
        <v>66</v>
      </c>
      <c r="D103" s="131" t="s">
        <v>70</v>
      </c>
      <c r="E103" s="132">
        <v>1954</v>
      </c>
      <c r="F103" s="132" t="s">
        <v>27</v>
      </c>
      <c r="G103" s="132">
        <v>7</v>
      </c>
      <c r="H103" s="131" t="s">
        <v>71</v>
      </c>
      <c r="I103" s="136">
        <v>0.20748871527777779</v>
      </c>
      <c r="J103" s="138">
        <v>3.6791435185185187E-3</v>
      </c>
      <c r="K103" s="133">
        <v>2.8091087962962961E-3</v>
      </c>
      <c r="L103" s="133">
        <v>2.8022916666666669E-3</v>
      </c>
      <c r="M103" s="133">
        <v>2.7940046296296302E-3</v>
      </c>
      <c r="N103" s="133">
        <v>2.8729513888888889E-3</v>
      </c>
      <c r="O103" s="133">
        <v>2.9540856481481484E-3</v>
      </c>
      <c r="P103" s="133">
        <v>2.8722685185185184E-3</v>
      </c>
      <c r="Q103" s="133">
        <v>2.9164583333333334E-3</v>
      </c>
      <c r="R103" s="133">
        <v>2.9513888888888888E-3</v>
      </c>
      <c r="S103" s="133">
        <v>2.9124768518518519E-3</v>
      </c>
      <c r="T103" s="133">
        <v>2.9329976851851856E-3</v>
      </c>
      <c r="U103" s="133">
        <v>3.027372685185185E-3</v>
      </c>
      <c r="V103" s="133">
        <v>2.9960995370370371E-3</v>
      </c>
      <c r="W103" s="133">
        <v>2.9743865740740737E-3</v>
      </c>
      <c r="X103" s="133">
        <v>3.0181134259259258E-3</v>
      </c>
      <c r="Y103" s="133">
        <v>3.0293634259259254E-3</v>
      </c>
      <c r="Z103" s="133">
        <v>2.9926041666666664E-3</v>
      </c>
      <c r="AA103" s="133">
        <v>3.0051504629629629E-3</v>
      </c>
      <c r="AB103" s="133">
        <v>3.0399768518518514E-3</v>
      </c>
      <c r="AC103" s="133">
        <v>3.0924421296296294E-3</v>
      </c>
      <c r="AD103" s="133">
        <v>3.0576967592592587E-3</v>
      </c>
      <c r="AE103" s="133">
        <v>2.9156481481481481E-3</v>
      </c>
      <c r="AF103" s="133">
        <v>3.0060763888888893E-3</v>
      </c>
      <c r="AG103" s="133">
        <v>3.0876620370370376E-3</v>
      </c>
      <c r="AH103" s="133">
        <v>3.0460300925925928E-3</v>
      </c>
      <c r="AI103" s="133">
        <v>3.0825462962962963E-3</v>
      </c>
      <c r="AJ103" s="133">
        <v>3.0187962962962959E-3</v>
      </c>
      <c r="AK103" s="133">
        <v>3.1754976851851853E-3</v>
      </c>
      <c r="AL103" s="133">
        <v>3.1365162037037039E-3</v>
      </c>
      <c r="AM103" s="133">
        <v>3.2384606481481479E-3</v>
      </c>
      <c r="AN103" s="133">
        <v>3.260729166666667E-3</v>
      </c>
      <c r="AO103" s="133">
        <v>3.3317708333333329E-3</v>
      </c>
      <c r="AP103" s="133">
        <v>3.2556712962962964E-3</v>
      </c>
      <c r="AQ103" s="133">
        <v>3.2084374999999999E-3</v>
      </c>
      <c r="AR103" s="133">
        <v>3.4933333333333331E-3</v>
      </c>
      <c r="AS103" s="133">
        <v>3.3712962962962963E-3</v>
      </c>
      <c r="AT103" s="133">
        <v>3.7797453703703708E-3</v>
      </c>
      <c r="AU103" s="133">
        <v>3.5185185185185185E-3</v>
      </c>
      <c r="AV103" s="133">
        <v>3.3315972222222223E-3</v>
      </c>
      <c r="AW103" s="133">
        <v>3.3930671296296296E-3</v>
      </c>
      <c r="AX103" s="133">
        <v>3.3453472222222218E-3</v>
      </c>
      <c r="AY103" s="133">
        <v>3.4139236111111111E-3</v>
      </c>
      <c r="AZ103" s="133">
        <v>3.5584953703703703E-3</v>
      </c>
      <c r="BA103" s="133">
        <v>3.4576157407407407E-3</v>
      </c>
      <c r="BB103" s="133">
        <v>3.9728935185185188E-3</v>
      </c>
      <c r="BC103" s="133">
        <v>3.6078124999999999E-3</v>
      </c>
      <c r="BD103" s="133">
        <v>3.4347569444444438E-3</v>
      </c>
      <c r="BE103" s="133">
        <v>3.7450462962962962E-3</v>
      </c>
      <c r="BF103" s="133">
        <v>3.7635185185185185E-3</v>
      </c>
      <c r="BG103" s="133">
        <v>3.8096875000000001E-3</v>
      </c>
      <c r="BH103" s="133">
        <v>3.5539467592592589E-3</v>
      </c>
      <c r="BI103" s="133">
        <v>3.379872685185185E-3</v>
      </c>
      <c r="BJ103" s="133">
        <v>3.6706250000000003E-3</v>
      </c>
      <c r="BK103" s="133">
        <v>3.4033912037037036E-3</v>
      </c>
      <c r="BL103" s="133">
        <v>3.9874305555555557E-3</v>
      </c>
      <c r="BM103" s="133">
        <v>3.7736111111111113E-3</v>
      </c>
      <c r="BN103" s="133">
        <v>3.7573148148148145E-3</v>
      </c>
      <c r="BO103" s="133">
        <v>4.0837037037037031E-3</v>
      </c>
      <c r="BP103" s="133">
        <v>4.0291087962962971E-3</v>
      </c>
      <c r="BQ103" s="133">
        <v>3.6406249999999998E-3</v>
      </c>
      <c r="BR103" s="133">
        <v>3.8276388888888891E-3</v>
      </c>
      <c r="BS103" s="133">
        <v>3.2398611111111113E-3</v>
      </c>
      <c r="BT103" s="135">
        <v>2.650717592592593E-3</v>
      </c>
    </row>
    <row r="104" spans="2:72" x14ac:dyDescent="0.2">
      <c r="B104" s="130">
        <v>99</v>
      </c>
      <c r="C104" s="131">
        <v>115</v>
      </c>
      <c r="D104" s="131" t="s">
        <v>344</v>
      </c>
      <c r="E104" s="132">
        <v>1941</v>
      </c>
      <c r="F104" s="132" t="s">
        <v>72</v>
      </c>
      <c r="G104" s="132">
        <v>2</v>
      </c>
      <c r="H104" s="131" t="s">
        <v>460</v>
      </c>
      <c r="I104" s="136">
        <v>0.2098472337962963</v>
      </c>
      <c r="J104" s="138">
        <v>3.8335300925925924E-3</v>
      </c>
      <c r="K104" s="133">
        <v>2.9044791666666668E-3</v>
      </c>
      <c r="L104" s="133">
        <v>2.8655902777777777E-3</v>
      </c>
      <c r="M104" s="133">
        <v>2.8006018518518523E-3</v>
      </c>
      <c r="N104" s="133">
        <v>2.8166087962962962E-3</v>
      </c>
      <c r="O104" s="133">
        <v>2.7976967592592589E-3</v>
      </c>
      <c r="P104" s="133">
        <v>2.9765393518518517E-3</v>
      </c>
      <c r="Q104" s="133">
        <v>2.8091898148148147E-3</v>
      </c>
      <c r="R104" s="133">
        <v>2.8243287037037039E-3</v>
      </c>
      <c r="S104" s="133">
        <v>2.7791666666666663E-3</v>
      </c>
      <c r="T104" s="133">
        <v>2.7998842592592589E-3</v>
      </c>
      <c r="U104" s="133">
        <v>3.0693865740740738E-3</v>
      </c>
      <c r="V104" s="133">
        <v>2.8443287037037035E-3</v>
      </c>
      <c r="W104" s="133">
        <v>2.8450810185185189E-3</v>
      </c>
      <c r="X104" s="133">
        <v>3.007916666666667E-3</v>
      </c>
      <c r="Y104" s="133">
        <v>2.9723842592592593E-3</v>
      </c>
      <c r="Z104" s="133">
        <v>2.9450578703703705E-3</v>
      </c>
      <c r="AA104" s="133">
        <v>2.926423611111111E-3</v>
      </c>
      <c r="AB104" s="133">
        <v>2.9802546296296296E-3</v>
      </c>
      <c r="AC104" s="133">
        <v>3.0104745370370372E-3</v>
      </c>
      <c r="AD104" s="133">
        <v>3.0528819444444444E-3</v>
      </c>
      <c r="AE104" s="133">
        <v>3.0342129629629625E-3</v>
      </c>
      <c r="AF104" s="133">
        <v>2.9834837962962966E-3</v>
      </c>
      <c r="AG104" s="133">
        <v>2.9428240740740738E-3</v>
      </c>
      <c r="AH104" s="133">
        <v>2.9374074074074072E-3</v>
      </c>
      <c r="AI104" s="133">
        <v>2.9717129629629629E-3</v>
      </c>
      <c r="AJ104" s="133">
        <v>3.0737384259259259E-3</v>
      </c>
      <c r="AK104" s="133">
        <v>3.0861689814814814E-3</v>
      </c>
      <c r="AL104" s="133">
        <v>3.1140277777777781E-3</v>
      </c>
      <c r="AM104" s="133">
        <v>3.1687615740740743E-3</v>
      </c>
      <c r="AN104" s="133">
        <v>3.1709143518518518E-3</v>
      </c>
      <c r="AO104" s="133">
        <v>3.1745254629629628E-3</v>
      </c>
      <c r="AP104" s="133">
        <v>3.350636574074074E-3</v>
      </c>
      <c r="AQ104" s="133">
        <v>3.2650347222222226E-3</v>
      </c>
      <c r="AR104" s="133">
        <v>3.3413078703703708E-3</v>
      </c>
      <c r="AS104" s="133">
        <v>3.3387384259259256E-3</v>
      </c>
      <c r="AT104" s="133">
        <v>3.3827662037037038E-3</v>
      </c>
      <c r="AU104" s="133">
        <v>3.4787731481481479E-3</v>
      </c>
      <c r="AV104" s="133">
        <v>3.409548611111111E-3</v>
      </c>
      <c r="AW104" s="133">
        <v>3.4846180555555555E-3</v>
      </c>
      <c r="AX104" s="133">
        <v>3.5247569444444445E-3</v>
      </c>
      <c r="AY104" s="133">
        <v>3.5850462962962962E-3</v>
      </c>
      <c r="AZ104" s="133">
        <v>3.6558796296296291E-3</v>
      </c>
      <c r="BA104" s="133">
        <v>3.6888078703703701E-3</v>
      </c>
      <c r="BB104" s="133">
        <v>3.660671296296296E-3</v>
      </c>
      <c r="BC104" s="133">
        <v>3.5638194444444441E-3</v>
      </c>
      <c r="BD104" s="133">
        <v>3.5445601851851853E-3</v>
      </c>
      <c r="BE104" s="133">
        <v>3.5328935185185185E-3</v>
      </c>
      <c r="BF104" s="133">
        <v>3.485266203703704E-3</v>
      </c>
      <c r="BG104" s="133">
        <v>3.6085300925925924E-3</v>
      </c>
      <c r="BH104" s="133">
        <v>3.6984837962962965E-3</v>
      </c>
      <c r="BI104" s="133">
        <v>3.8392129629629627E-3</v>
      </c>
      <c r="BJ104" s="133">
        <v>4.006585648148148E-3</v>
      </c>
      <c r="BK104" s="133">
        <v>4.0605092592592594E-3</v>
      </c>
      <c r="BL104" s="133">
        <v>4.0152199074074075E-3</v>
      </c>
      <c r="BM104" s="133">
        <v>4.1804745370370372E-3</v>
      </c>
      <c r="BN104" s="133">
        <v>4.1597222222222226E-3</v>
      </c>
      <c r="BO104" s="133">
        <v>4.2603125000000002E-3</v>
      </c>
      <c r="BP104" s="133">
        <v>4.3064699074074073E-3</v>
      </c>
      <c r="BQ104" s="133">
        <v>3.9669907407407405E-3</v>
      </c>
      <c r="BR104" s="133">
        <v>3.8554166666666667E-3</v>
      </c>
      <c r="BS104" s="133">
        <v>3.5935532407407409E-3</v>
      </c>
      <c r="BT104" s="135">
        <v>3.4830439814814815E-3</v>
      </c>
    </row>
    <row r="105" spans="2:72" x14ac:dyDescent="0.2">
      <c r="B105" s="130">
        <v>100</v>
      </c>
      <c r="C105" s="131">
        <v>73</v>
      </c>
      <c r="D105" s="131" t="s">
        <v>68</v>
      </c>
      <c r="E105" s="132">
        <v>1978</v>
      </c>
      <c r="F105" s="132" t="s">
        <v>19</v>
      </c>
      <c r="G105" s="132">
        <v>8</v>
      </c>
      <c r="H105" s="131" t="s">
        <v>345</v>
      </c>
      <c r="I105" s="136">
        <v>0.21995994212962963</v>
      </c>
      <c r="J105" s="138">
        <v>3.083206018518519E-3</v>
      </c>
      <c r="K105" s="133">
        <v>2.525763888888889E-3</v>
      </c>
      <c r="L105" s="133">
        <v>2.5381481481481479E-3</v>
      </c>
      <c r="M105" s="133">
        <v>2.606597222222222E-3</v>
      </c>
      <c r="N105" s="133">
        <v>2.648958333333333E-3</v>
      </c>
      <c r="O105" s="133">
        <v>2.682824074074074E-3</v>
      </c>
      <c r="P105" s="133">
        <v>2.7369907407407408E-3</v>
      </c>
      <c r="Q105" s="133">
        <v>2.7519444444444444E-3</v>
      </c>
      <c r="R105" s="133">
        <v>2.7592708333333336E-3</v>
      </c>
      <c r="S105" s="133">
        <v>2.7829976851851852E-3</v>
      </c>
      <c r="T105" s="133">
        <v>2.8067245370370368E-3</v>
      </c>
      <c r="U105" s="133">
        <v>2.8099074074074072E-3</v>
      </c>
      <c r="V105" s="133">
        <v>2.9024652777777777E-3</v>
      </c>
      <c r="W105" s="133">
        <v>2.9248148148148146E-3</v>
      </c>
      <c r="X105" s="133">
        <v>2.8635185185185183E-3</v>
      </c>
      <c r="Y105" s="133">
        <v>2.9872916666666672E-3</v>
      </c>
      <c r="Z105" s="133">
        <v>2.9878009259259254E-3</v>
      </c>
      <c r="AA105" s="133">
        <v>3.1110416666666665E-3</v>
      </c>
      <c r="AB105" s="133">
        <v>3.1068865740740744E-3</v>
      </c>
      <c r="AC105" s="133">
        <v>3.1214120370370371E-3</v>
      </c>
      <c r="AD105" s="133">
        <v>3.2151736111111114E-3</v>
      </c>
      <c r="AE105" s="133">
        <v>3.2950347222222218E-3</v>
      </c>
      <c r="AF105" s="133">
        <v>3.2631481481481483E-3</v>
      </c>
      <c r="AG105" s="133">
        <v>3.2992361111111109E-3</v>
      </c>
      <c r="AH105" s="133">
        <v>3.2815972222222222E-3</v>
      </c>
      <c r="AI105" s="133">
        <v>3.335520833333334E-3</v>
      </c>
      <c r="AJ105" s="133">
        <v>3.3959143518518518E-3</v>
      </c>
      <c r="AK105" s="133">
        <v>3.474259259259259E-3</v>
      </c>
      <c r="AL105" s="133">
        <v>3.4553009259259259E-3</v>
      </c>
      <c r="AM105" s="133">
        <v>3.530092592592592E-3</v>
      </c>
      <c r="AN105" s="133">
        <v>3.5033912037037034E-3</v>
      </c>
      <c r="AO105" s="133">
        <v>3.5033912037037034E-3</v>
      </c>
      <c r="AP105" s="133">
        <v>3.5696643518518521E-3</v>
      </c>
      <c r="AQ105" s="133">
        <v>3.5869444444444447E-3</v>
      </c>
      <c r="AR105" s="133">
        <v>3.6149537037037036E-3</v>
      </c>
      <c r="AS105" s="133">
        <v>3.6193171296296299E-3</v>
      </c>
      <c r="AT105" s="133">
        <v>3.7242129629629626E-3</v>
      </c>
      <c r="AU105" s="133">
        <v>3.7102777777777781E-3</v>
      </c>
      <c r="AV105" s="133">
        <v>3.6553819444444442E-3</v>
      </c>
      <c r="AW105" s="133">
        <v>3.6908333333333337E-3</v>
      </c>
      <c r="AX105" s="133">
        <v>3.7467592592592591E-3</v>
      </c>
      <c r="AY105" s="133">
        <v>3.8325925925925923E-3</v>
      </c>
      <c r="AZ105" s="133">
        <v>3.8832986111111112E-3</v>
      </c>
      <c r="BA105" s="133">
        <v>3.9051041666666665E-3</v>
      </c>
      <c r="BB105" s="133">
        <v>3.9382986111111112E-3</v>
      </c>
      <c r="BC105" s="133">
        <v>4.0051273148148147E-3</v>
      </c>
      <c r="BD105" s="133">
        <v>4.0185648148148142E-3</v>
      </c>
      <c r="BE105" s="133">
        <v>3.9620370370370374E-3</v>
      </c>
      <c r="BF105" s="133">
        <v>4.0465046296296299E-3</v>
      </c>
      <c r="BG105" s="133">
        <v>4.0145138888888886E-3</v>
      </c>
      <c r="BH105" s="133">
        <v>4.0074421296296299E-3</v>
      </c>
      <c r="BI105" s="133">
        <v>4.0659837962962958E-3</v>
      </c>
      <c r="BJ105" s="133">
        <v>4.050659722222222E-3</v>
      </c>
      <c r="BK105" s="133">
        <v>4.1150347222222222E-3</v>
      </c>
      <c r="BL105" s="133">
        <v>4.1398032407407408E-3</v>
      </c>
      <c r="BM105" s="133">
        <v>4.0354398148148155E-3</v>
      </c>
      <c r="BN105" s="133">
        <v>4.4224074074074079E-3</v>
      </c>
      <c r="BO105" s="133">
        <v>4.5430555555555554E-3</v>
      </c>
      <c r="BP105" s="133">
        <v>4.5095254629629626E-3</v>
      </c>
      <c r="BQ105" s="133">
        <v>4.3037615740740736E-3</v>
      </c>
      <c r="BR105" s="133">
        <v>4.2767708333333329E-3</v>
      </c>
      <c r="BS105" s="133">
        <v>4.0207870370370371E-3</v>
      </c>
      <c r="BT105" s="135">
        <v>3.6542592592592586E-3</v>
      </c>
    </row>
    <row r="106" spans="2:72" x14ac:dyDescent="0.2">
      <c r="B106" s="130">
        <v>101</v>
      </c>
      <c r="C106" s="131">
        <v>119</v>
      </c>
      <c r="D106" s="131" t="s">
        <v>346</v>
      </c>
      <c r="E106" s="132">
        <v>1970</v>
      </c>
      <c r="F106" s="132" t="s">
        <v>19</v>
      </c>
      <c r="G106" s="132">
        <v>9</v>
      </c>
      <c r="H106" s="131" t="s">
        <v>21</v>
      </c>
      <c r="I106" s="136">
        <v>0.22585071759259259</v>
      </c>
      <c r="J106" s="138">
        <v>3.6667013888888895E-3</v>
      </c>
      <c r="K106" s="133">
        <v>2.8013888888888884E-3</v>
      </c>
      <c r="L106" s="133">
        <v>2.7570949074074073E-3</v>
      </c>
      <c r="M106" s="133">
        <v>2.7708101851851852E-3</v>
      </c>
      <c r="N106" s="133">
        <v>2.8583796296296296E-3</v>
      </c>
      <c r="O106" s="133">
        <v>3.4300231481481478E-3</v>
      </c>
      <c r="P106" s="133">
        <v>2.8973495370370368E-3</v>
      </c>
      <c r="Q106" s="133">
        <v>2.9065277777777774E-3</v>
      </c>
      <c r="R106" s="133">
        <v>2.9405324074074073E-3</v>
      </c>
      <c r="S106" s="133">
        <v>2.9430092592592594E-3</v>
      </c>
      <c r="T106" s="133">
        <v>2.9609259259259259E-3</v>
      </c>
      <c r="U106" s="133">
        <v>3.6711921296296297E-3</v>
      </c>
      <c r="V106" s="133">
        <v>3.0494560185185186E-3</v>
      </c>
      <c r="W106" s="133">
        <v>2.9620254629629632E-3</v>
      </c>
      <c r="X106" s="133">
        <v>3.0190625000000005E-3</v>
      </c>
      <c r="Y106" s="133">
        <v>3.0980092592592591E-3</v>
      </c>
      <c r="Z106" s="133">
        <v>3.1327546296296299E-3</v>
      </c>
      <c r="AA106" s="133">
        <v>3.1144791666666664E-3</v>
      </c>
      <c r="AB106" s="133">
        <v>3.1537500000000003E-3</v>
      </c>
      <c r="AC106" s="133">
        <v>3.8347106481481479E-3</v>
      </c>
      <c r="AD106" s="133">
        <v>3.395578703703704E-3</v>
      </c>
      <c r="AE106" s="133">
        <v>3.1501620370370368E-3</v>
      </c>
      <c r="AF106" s="133">
        <v>3.2393287037037039E-3</v>
      </c>
      <c r="AG106" s="133">
        <v>3.3919675925925927E-3</v>
      </c>
      <c r="AH106" s="133">
        <v>3.3669212962962967E-3</v>
      </c>
      <c r="AI106" s="133">
        <v>3.3571759259259262E-3</v>
      </c>
      <c r="AJ106" s="133">
        <v>4.8799999999999998E-3</v>
      </c>
      <c r="AK106" s="133">
        <v>3.2821412037037033E-3</v>
      </c>
      <c r="AL106" s="133">
        <v>3.4034027777777778E-3</v>
      </c>
      <c r="AM106" s="133">
        <v>3.33662037037037E-3</v>
      </c>
      <c r="AN106" s="133">
        <v>3.3134606481481483E-3</v>
      </c>
      <c r="AO106" s="133">
        <v>3.3799189814814816E-3</v>
      </c>
      <c r="AP106" s="133">
        <v>3.7203009259259259E-3</v>
      </c>
      <c r="AQ106" s="133">
        <v>3.4879745370370373E-3</v>
      </c>
      <c r="AR106" s="133">
        <v>3.6442592592592598E-3</v>
      </c>
      <c r="AS106" s="133">
        <v>3.7827546296296294E-3</v>
      </c>
      <c r="AT106" s="133">
        <v>4.4065509259259257E-3</v>
      </c>
      <c r="AU106" s="133">
        <v>3.7112847222222222E-3</v>
      </c>
      <c r="AV106" s="133">
        <v>4.6088888888888889E-3</v>
      </c>
      <c r="AW106" s="133">
        <v>3.7361226851851848E-3</v>
      </c>
      <c r="AX106" s="133">
        <v>4.1365624999999996E-3</v>
      </c>
      <c r="AY106" s="133">
        <v>3.9606944444444446E-3</v>
      </c>
      <c r="AZ106" s="133">
        <v>4.0004513888888893E-3</v>
      </c>
      <c r="BA106" s="133">
        <v>4.1554629629629632E-3</v>
      </c>
      <c r="BB106" s="133">
        <v>3.6829050925925931E-3</v>
      </c>
      <c r="BC106" s="133">
        <v>4.0653819444444444E-3</v>
      </c>
      <c r="BD106" s="133">
        <v>3.5789236111111108E-3</v>
      </c>
      <c r="BE106" s="133">
        <v>3.7832060185185186E-3</v>
      </c>
      <c r="BF106" s="133">
        <v>4.0293287037037042E-3</v>
      </c>
      <c r="BG106" s="133">
        <v>4.1976967592592595E-3</v>
      </c>
      <c r="BH106" s="133">
        <v>4.2840740740740738E-3</v>
      </c>
      <c r="BI106" s="133">
        <v>3.8765972222222222E-3</v>
      </c>
      <c r="BJ106" s="133">
        <v>3.9382060185185188E-3</v>
      </c>
      <c r="BK106" s="133">
        <v>3.6481134259259257E-3</v>
      </c>
      <c r="BL106" s="133">
        <v>3.8856828703703705E-3</v>
      </c>
      <c r="BM106" s="133">
        <v>4.0588541666666663E-3</v>
      </c>
      <c r="BN106" s="133">
        <v>3.8795601851851851E-3</v>
      </c>
      <c r="BO106" s="133">
        <v>3.9954398148148154E-3</v>
      </c>
      <c r="BP106" s="133">
        <v>3.7885532407407412E-3</v>
      </c>
      <c r="BQ106" s="133">
        <v>3.9739930555555561E-3</v>
      </c>
      <c r="BR106" s="133">
        <v>4.0526851851851852E-3</v>
      </c>
      <c r="BS106" s="133">
        <v>4.1204976851851854E-3</v>
      </c>
      <c r="BT106" s="135">
        <v>4.1948379629629636E-3</v>
      </c>
    </row>
    <row r="107" spans="2:72" x14ac:dyDescent="0.2">
      <c r="B107" s="130">
        <v>102</v>
      </c>
      <c r="C107" s="131">
        <v>101</v>
      </c>
      <c r="D107" s="131" t="s">
        <v>347</v>
      </c>
      <c r="E107" s="132">
        <v>1979</v>
      </c>
      <c r="F107" s="132" t="s">
        <v>19</v>
      </c>
      <c r="G107" s="132">
        <v>10</v>
      </c>
      <c r="H107" s="131" t="s">
        <v>349</v>
      </c>
      <c r="I107" s="136">
        <v>0.23780339120370372</v>
      </c>
      <c r="J107" s="138">
        <v>3.6589120370370373E-3</v>
      </c>
      <c r="K107" s="133">
        <v>2.7963657407407412E-3</v>
      </c>
      <c r="L107" s="133">
        <v>2.7384606481481479E-3</v>
      </c>
      <c r="M107" s="133">
        <v>2.706226851851852E-3</v>
      </c>
      <c r="N107" s="133">
        <v>2.9059606481481484E-3</v>
      </c>
      <c r="O107" s="133">
        <v>2.9231828703703707E-3</v>
      </c>
      <c r="P107" s="133">
        <v>2.9011574074074079E-3</v>
      </c>
      <c r="Q107" s="133">
        <v>2.9421064814814817E-3</v>
      </c>
      <c r="R107" s="133">
        <v>3.0036574074074076E-3</v>
      </c>
      <c r="S107" s="133">
        <v>2.9221412037037033E-3</v>
      </c>
      <c r="T107" s="133">
        <v>2.9496875000000005E-3</v>
      </c>
      <c r="U107" s="133">
        <v>3.018738425925926E-3</v>
      </c>
      <c r="V107" s="133">
        <v>3.0118518518518519E-3</v>
      </c>
      <c r="W107" s="133">
        <v>2.9797337962962963E-3</v>
      </c>
      <c r="X107" s="133">
        <v>3.0126736111111114E-3</v>
      </c>
      <c r="Y107" s="133">
        <v>3.015763888888889E-3</v>
      </c>
      <c r="Z107" s="133">
        <v>3.0104398148148147E-3</v>
      </c>
      <c r="AA107" s="133">
        <v>3.0206250000000003E-3</v>
      </c>
      <c r="AB107" s="133">
        <v>3.0530787037037037E-3</v>
      </c>
      <c r="AC107" s="133">
        <v>3.0848379629629633E-3</v>
      </c>
      <c r="AD107" s="133">
        <v>3.1190162037037037E-3</v>
      </c>
      <c r="AE107" s="133">
        <v>3.1610648148148149E-3</v>
      </c>
      <c r="AF107" s="133">
        <v>3.2773611111111111E-3</v>
      </c>
      <c r="AG107" s="133">
        <v>3.2871064814814811E-3</v>
      </c>
      <c r="AH107" s="133">
        <v>3.4025694444444446E-3</v>
      </c>
      <c r="AI107" s="133">
        <v>3.5435879629629632E-3</v>
      </c>
      <c r="AJ107" s="133">
        <v>3.6642013888888887E-3</v>
      </c>
      <c r="AK107" s="133">
        <v>3.8486805555555553E-3</v>
      </c>
      <c r="AL107" s="133">
        <v>3.7599884259259257E-3</v>
      </c>
      <c r="AM107" s="133">
        <v>5.6624652777777775E-3</v>
      </c>
      <c r="AN107" s="133">
        <v>3.703819444444444E-3</v>
      </c>
      <c r="AO107" s="133">
        <v>4.7695370370370374E-3</v>
      </c>
      <c r="AP107" s="133">
        <v>3.6516782407407405E-3</v>
      </c>
      <c r="AQ107" s="133">
        <v>3.6156481481481486E-3</v>
      </c>
      <c r="AR107" s="133">
        <v>3.6576041666666666E-3</v>
      </c>
      <c r="AS107" s="133">
        <v>3.7756018518518525E-3</v>
      </c>
      <c r="AT107" s="133">
        <v>3.7024999999999996E-3</v>
      </c>
      <c r="AU107" s="133">
        <v>5.1145370370370364E-3</v>
      </c>
      <c r="AV107" s="133">
        <v>3.7894097222222222E-3</v>
      </c>
      <c r="AW107" s="133">
        <v>4.7580208333333329E-3</v>
      </c>
      <c r="AX107" s="133">
        <v>3.9521875E-3</v>
      </c>
      <c r="AY107" s="133">
        <v>5.2499884259259262E-3</v>
      </c>
      <c r="AZ107" s="133">
        <v>3.7244328703703706E-3</v>
      </c>
      <c r="BA107" s="133">
        <v>8.1792013888888886E-3</v>
      </c>
      <c r="BB107" s="133">
        <v>3.7410300925925922E-3</v>
      </c>
      <c r="BC107" s="133">
        <v>3.7308217592592597E-3</v>
      </c>
      <c r="BD107" s="133">
        <v>3.7317939814814813E-3</v>
      </c>
      <c r="BE107" s="133">
        <v>4.1864467592592587E-3</v>
      </c>
      <c r="BF107" s="133">
        <v>3.8757060185185183E-3</v>
      </c>
      <c r="BG107" s="133">
        <v>4.1827662037037042E-3</v>
      </c>
      <c r="BH107" s="133">
        <v>5.1042361111111115E-3</v>
      </c>
      <c r="BI107" s="133">
        <v>4.0212615740740738E-3</v>
      </c>
      <c r="BJ107" s="133">
        <v>5.2143055555555554E-3</v>
      </c>
      <c r="BK107" s="133">
        <v>4.0598726851851855E-3</v>
      </c>
      <c r="BL107" s="133">
        <v>5.2425347222222222E-3</v>
      </c>
      <c r="BM107" s="133">
        <v>4.0383796296296287E-3</v>
      </c>
      <c r="BN107" s="133">
        <v>4.8703472222222221E-3</v>
      </c>
      <c r="BO107" s="133">
        <v>3.8949768518518522E-3</v>
      </c>
      <c r="BP107" s="133">
        <v>4.6419907407407408E-3</v>
      </c>
      <c r="BQ107" s="133">
        <v>3.9530439814814819E-3</v>
      </c>
      <c r="BR107" s="133">
        <v>3.766747685185185E-3</v>
      </c>
      <c r="BS107" s="133">
        <v>3.8334953703703708E-3</v>
      </c>
      <c r="BT107" s="135">
        <v>3.6878240740740743E-3</v>
      </c>
    </row>
    <row r="108" spans="2:72" x14ac:dyDescent="0.2">
      <c r="B108" s="130" t="s">
        <v>86</v>
      </c>
      <c r="C108" s="131">
        <v>20</v>
      </c>
      <c r="D108" s="131" t="s">
        <v>29</v>
      </c>
      <c r="E108" s="132">
        <v>1970</v>
      </c>
      <c r="F108" s="132" t="s">
        <v>1</v>
      </c>
      <c r="G108" s="132" t="s">
        <v>86</v>
      </c>
      <c r="H108" s="131" t="s">
        <v>50</v>
      </c>
      <c r="I108" s="137" t="s">
        <v>86</v>
      </c>
      <c r="J108" s="138">
        <v>3.0457175925925929E-3</v>
      </c>
      <c r="K108" s="133">
        <v>2.2720370370370368E-3</v>
      </c>
      <c r="L108" s="133">
        <v>2.2222453703703705E-3</v>
      </c>
      <c r="M108" s="133">
        <v>2.0733217592592596E-3</v>
      </c>
      <c r="N108" s="133">
        <v>2.2880787037037041E-3</v>
      </c>
      <c r="O108" s="133">
        <v>2.2959606481481481E-3</v>
      </c>
      <c r="P108" s="133">
        <v>2.153472222222222E-3</v>
      </c>
      <c r="Q108" s="133">
        <v>2.1874074074074074E-3</v>
      </c>
      <c r="R108" s="133">
        <v>2.2011574074074073E-3</v>
      </c>
      <c r="S108" s="133">
        <v>2.1499074074074072E-3</v>
      </c>
      <c r="T108" s="133">
        <v>2.1584375000000002E-3</v>
      </c>
      <c r="U108" s="133">
        <v>2.2430671296296296E-3</v>
      </c>
      <c r="V108" s="133">
        <v>2.1491203703703702E-3</v>
      </c>
      <c r="W108" s="133">
        <v>2.1416319444444447E-3</v>
      </c>
      <c r="X108" s="133">
        <v>2.1484143518518514E-3</v>
      </c>
      <c r="Y108" s="133">
        <v>2.2857175925925927E-3</v>
      </c>
      <c r="Z108" s="133">
        <v>2.1194560185185183E-3</v>
      </c>
      <c r="AA108" s="133">
        <v>2.1729050925925926E-3</v>
      </c>
      <c r="AB108" s="133">
        <v>2.2297453703703702E-3</v>
      </c>
      <c r="AC108" s="133">
        <v>2.2023726851851852E-3</v>
      </c>
      <c r="AD108" s="133">
        <v>2.2243518518518519E-3</v>
      </c>
      <c r="AE108" s="133">
        <v>2.2364583333333334E-3</v>
      </c>
      <c r="AF108" s="133">
        <v>2.2278356481481481E-3</v>
      </c>
      <c r="AG108" s="133">
        <v>2.2928472222222222E-3</v>
      </c>
      <c r="AH108" s="133">
        <v>2.3075925925925924E-3</v>
      </c>
      <c r="AI108" s="133">
        <v>2.2628819444444445E-3</v>
      </c>
      <c r="AJ108" s="133">
        <v>2.2086921296296295E-3</v>
      </c>
      <c r="AK108" s="133">
        <v>2.2307291666666669E-3</v>
      </c>
      <c r="AL108" s="133">
        <v>2.2808796296296297E-3</v>
      </c>
      <c r="AM108" s="133">
        <v>2.2649768518518518E-3</v>
      </c>
      <c r="AN108" s="133">
        <v>2.0425E-3</v>
      </c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5"/>
    </row>
    <row r="109" spans="2:72" x14ac:dyDescent="0.2">
      <c r="B109" s="130" t="s">
        <v>86</v>
      </c>
      <c r="C109" s="131">
        <v>58</v>
      </c>
      <c r="D109" s="131" t="s">
        <v>65</v>
      </c>
      <c r="E109" s="132">
        <v>1949</v>
      </c>
      <c r="F109" s="132" t="s">
        <v>27</v>
      </c>
      <c r="G109" s="132" t="s">
        <v>86</v>
      </c>
      <c r="H109" s="131" t="s">
        <v>282</v>
      </c>
      <c r="I109" s="137" t="s">
        <v>86</v>
      </c>
      <c r="J109" s="138">
        <v>2.9707060185185184E-3</v>
      </c>
      <c r="K109" s="133">
        <v>2.3181134259259262E-3</v>
      </c>
      <c r="L109" s="133">
        <v>2.3714583333333335E-3</v>
      </c>
      <c r="M109" s="133">
        <v>2.3566666666666671E-3</v>
      </c>
      <c r="N109" s="133">
        <v>2.4168055555555553E-3</v>
      </c>
      <c r="O109" s="133">
        <v>2.4599999999999999E-3</v>
      </c>
      <c r="P109" s="133">
        <v>4.8545486111111107E-3</v>
      </c>
      <c r="Q109" s="133">
        <v>1.9712615740740741E-3</v>
      </c>
      <c r="R109" s="133">
        <v>2.0001504629629627E-3</v>
      </c>
      <c r="S109" s="133">
        <v>1.9889583333333335E-3</v>
      </c>
      <c r="T109" s="133">
        <v>1.9856365740740741E-3</v>
      </c>
      <c r="U109" s="133">
        <v>1.9445023148148147E-3</v>
      </c>
      <c r="V109" s="133">
        <v>2.0055208333333335E-3</v>
      </c>
      <c r="W109" s="133">
        <v>1.9585185185185187E-3</v>
      </c>
      <c r="X109" s="133">
        <v>2.0189814814814814E-3</v>
      </c>
      <c r="Y109" s="133">
        <v>2.0006250000000002E-3</v>
      </c>
      <c r="Z109" s="133">
        <v>2.038877314814815E-3</v>
      </c>
      <c r="AA109" s="133">
        <v>2.012326388888889E-3</v>
      </c>
      <c r="AB109" s="133">
        <v>2.0387152777777777E-3</v>
      </c>
      <c r="AC109" s="133">
        <v>2.040347222222222E-3</v>
      </c>
      <c r="AD109" s="133">
        <v>2.0513888888888891E-3</v>
      </c>
      <c r="AE109" s="133">
        <v>2.076863425925926E-3</v>
      </c>
      <c r="AF109" s="133">
        <v>2.0768055555555557E-3</v>
      </c>
      <c r="AG109" s="133">
        <v>2.1296990740740742E-3</v>
      </c>
      <c r="AH109" s="133">
        <v>2.0716782407407407E-3</v>
      </c>
      <c r="AI109" s="133">
        <v>2.1159953703703701E-3</v>
      </c>
      <c r="AJ109" s="133">
        <v>2.1368634259259262E-3</v>
      </c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5"/>
    </row>
    <row r="110" spans="2:72" x14ac:dyDescent="0.2"/>
    <row r="111" spans="2:72" x14ac:dyDescent="0.2">
      <c r="B111" s="1" t="s">
        <v>216</v>
      </c>
      <c r="C111" s="1" t="s">
        <v>216</v>
      </c>
      <c r="D111" s="1" t="s">
        <v>0</v>
      </c>
      <c r="J111" s="58">
        <v>1.9583333333333336E-3</v>
      </c>
      <c r="K111" s="58">
        <v>1.5520833333333333E-3</v>
      </c>
      <c r="L111" s="58">
        <v>1.5462962962962963E-3</v>
      </c>
      <c r="M111" s="58">
        <v>1.5729166666666667E-3</v>
      </c>
      <c r="N111" s="58">
        <v>1.5555555555555557E-3</v>
      </c>
      <c r="O111" s="58">
        <v>1.5833333333333335E-3</v>
      </c>
      <c r="P111" s="58">
        <v>1.5833333333333335E-3</v>
      </c>
      <c r="Q111" s="58">
        <v>1.6111111111111109E-3</v>
      </c>
      <c r="R111" s="58">
        <v>1.6053240740740741E-3</v>
      </c>
      <c r="S111" s="58">
        <v>1.6018518518518517E-3</v>
      </c>
      <c r="T111" s="58">
        <v>1.6111111111111109E-3</v>
      </c>
      <c r="U111" s="58">
        <v>1.6111111111111109E-3</v>
      </c>
      <c r="V111" s="58">
        <v>1.5821759259259259E-3</v>
      </c>
      <c r="W111" s="58">
        <v>1.6006944444444445E-3</v>
      </c>
      <c r="X111" s="58">
        <v>1.5972222222222221E-3</v>
      </c>
      <c r="Y111" s="58">
        <v>1.6041666666666667E-3</v>
      </c>
      <c r="Z111" s="58">
        <v>1.6076388888888887E-3</v>
      </c>
      <c r="AA111" s="58">
        <v>1.6076388888888887E-3</v>
      </c>
      <c r="AB111" s="58">
        <v>1.6064814814814815E-3</v>
      </c>
      <c r="AC111" s="58">
        <v>1.6226851851851853E-3</v>
      </c>
      <c r="AD111" s="58">
        <v>1.6064814814814815E-3</v>
      </c>
      <c r="AE111" s="58">
        <v>1.6064814814814815E-3</v>
      </c>
      <c r="AF111" s="58">
        <v>1.6238425925925925E-3</v>
      </c>
      <c r="AG111" s="58">
        <v>1.6168981481481479E-3</v>
      </c>
      <c r="AH111" s="58">
        <v>1.6099537037037037E-3</v>
      </c>
      <c r="AI111" s="58">
        <v>1.6273148148148147E-3</v>
      </c>
      <c r="AJ111" s="58">
        <v>1.6006944444444445E-3</v>
      </c>
      <c r="AK111" s="58">
        <v>1.6273148148148147E-3</v>
      </c>
      <c r="AL111" s="58">
        <v>1.6226851851851853E-3</v>
      </c>
      <c r="AM111" s="58">
        <v>1.6388888888888887E-3</v>
      </c>
      <c r="AN111" s="58">
        <v>1.6273148148148147E-3</v>
      </c>
      <c r="AO111" s="58">
        <v>1.6307870370370367E-3</v>
      </c>
      <c r="AP111" s="58">
        <v>1.6284722222222221E-3</v>
      </c>
      <c r="AQ111" s="58">
        <v>1.6168981481481479E-3</v>
      </c>
      <c r="AR111" s="58">
        <v>1.6469907407407407E-3</v>
      </c>
      <c r="AS111" s="58">
        <v>1.6377314814814815E-3</v>
      </c>
      <c r="AT111" s="58">
        <v>1.6412037037037037E-3</v>
      </c>
      <c r="AU111" s="58">
        <v>1.6631944444444446E-3</v>
      </c>
      <c r="AV111" s="58">
        <v>1.6805555555555556E-3</v>
      </c>
      <c r="AW111" s="58">
        <v>1.6608796296296296E-3</v>
      </c>
      <c r="AX111" s="58">
        <v>1.6539351851851854E-3</v>
      </c>
      <c r="AY111" s="58">
        <v>1.6423611111111111E-3</v>
      </c>
      <c r="AZ111" s="58">
        <v>1.7013888888888892E-3</v>
      </c>
      <c r="BA111" s="58">
        <v>1.7118055555555556E-3</v>
      </c>
      <c r="BB111" s="58">
        <v>1.6655092592592592E-3</v>
      </c>
      <c r="BC111" s="58">
        <v>1.6736111111111112E-3</v>
      </c>
      <c r="BD111" s="58">
        <v>1.6875E-3</v>
      </c>
      <c r="BE111" s="58">
        <v>1.681712962962963E-3</v>
      </c>
      <c r="BF111" s="58">
        <v>1.6782407407407406E-3</v>
      </c>
      <c r="BG111" s="58">
        <v>1.7164351851851852E-3</v>
      </c>
      <c r="BH111" s="58">
        <v>1.7013888888888892E-3</v>
      </c>
      <c r="BI111" s="58">
        <v>1.6597222222222224E-3</v>
      </c>
      <c r="BJ111" s="58">
        <v>1.6678240740740742E-3</v>
      </c>
      <c r="BK111" s="58">
        <v>1.6782407407407406E-3</v>
      </c>
      <c r="BL111" s="58">
        <v>1.6712962962962964E-3</v>
      </c>
      <c r="BM111" s="58">
        <v>1.6851851851851852E-3</v>
      </c>
      <c r="BN111" s="58">
        <v>1.675925925925926E-3</v>
      </c>
      <c r="BO111" s="58">
        <v>1.6782407407407406E-3</v>
      </c>
      <c r="BP111" s="58">
        <v>1.7025462962962964E-3</v>
      </c>
      <c r="BQ111" s="58">
        <v>1.7465277777777781E-3</v>
      </c>
      <c r="BR111" s="58">
        <v>1.7349537037037036E-3</v>
      </c>
      <c r="BS111" s="58">
        <v>1.6967592592592592E-3</v>
      </c>
      <c r="BT111" s="58">
        <v>1.6539351851851854E-3</v>
      </c>
    </row>
    <row r="112" spans="2:72" x14ac:dyDescent="0.2"/>
  </sheetData>
  <sheetProtection password="C7B2" sheet="1" objects="1" scenarios="1"/>
  <hyperlinks>
    <hyperlink ref="H2" location="index!A1" display="zpět na OBSAH"/>
  </hyperlinks>
  <pageMargins left="0" right="0" top="0" bottom="0" header="0" footer="0"/>
  <pageSetup paperSize="9" scale="44" fitToWidth="2" orientation="landscape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11"/>
  <sheetViews>
    <sheetView showGridLines="0" showRowColHeaders="0" workbookViewId="0">
      <pane xSplit="9" ySplit="5" topLeftCell="J6" activePane="bottomRight" state="frozen"/>
      <selection activeCell="A2" sqref="A2"/>
      <selection pane="topRight" activeCell="A2" sqref="A2"/>
      <selection pane="bottomLeft" activeCell="A2" sqref="A2"/>
      <selection pane="bottomRight" activeCell="H2" sqref="H2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7.42578125" style="144" bestFit="1" customWidth="1"/>
    <col min="10" max="72" width="6.140625" style="1" bestFit="1" customWidth="1"/>
    <col min="73" max="73" width="2.7109375" style="1" customWidth="1"/>
    <col min="74" max="16384" width="5.5703125" style="1" hidden="1"/>
  </cols>
  <sheetData>
    <row r="1" spans="2:72" x14ac:dyDescent="0.2"/>
    <row r="2" spans="2:72" ht="15.75" x14ac:dyDescent="0.25">
      <c r="B2" s="126" t="s">
        <v>154</v>
      </c>
      <c r="H2" s="12" t="s">
        <v>259</v>
      </c>
    </row>
    <row r="3" spans="2:72" x14ac:dyDescent="0.2">
      <c r="B3" s="1" t="str">
        <f>laps_times!B3</f>
        <v>8. BUDĚJOVICKÝ MERCURY MARATON 2015</v>
      </c>
    </row>
    <row r="4" spans="2:72" x14ac:dyDescent="0.2">
      <c r="J4" s="129" t="s">
        <v>159</v>
      </c>
    </row>
    <row r="5" spans="2:72" s="7" customFormat="1" x14ac:dyDescent="0.2">
      <c r="B5" s="9" t="s">
        <v>85</v>
      </c>
      <c r="C5" s="15" t="s">
        <v>80</v>
      </c>
      <c r="D5" s="5" t="s">
        <v>81</v>
      </c>
      <c r="E5" s="9" t="s">
        <v>152</v>
      </c>
      <c r="F5" s="9" t="s">
        <v>82</v>
      </c>
      <c r="G5" s="9" t="s">
        <v>83</v>
      </c>
      <c r="H5" s="5" t="s">
        <v>84</v>
      </c>
      <c r="I5" s="6" t="s">
        <v>158</v>
      </c>
      <c r="J5" s="8" t="s">
        <v>89</v>
      </c>
      <c r="K5" s="8" t="s">
        <v>90</v>
      </c>
      <c r="L5" s="8" t="s">
        <v>91</v>
      </c>
      <c r="M5" s="8" t="s">
        <v>92</v>
      </c>
      <c r="N5" s="8" t="s">
        <v>93</v>
      </c>
      <c r="O5" s="8" t="s">
        <v>94</v>
      </c>
      <c r="P5" s="8" t="s">
        <v>95</v>
      </c>
      <c r="Q5" s="8" t="s">
        <v>96</v>
      </c>
      <c r="R5" s="8" t="s">
        <v>97</v>
      </c>
      <c r="S5" s="8" t="s">
        <v>98</v>
      </c>
      <c r="T5" s="8" t="s">
        <v>99</v>
      </c>
      <c r="U5" s="8" t="s">
        <v>100</v>
      </c>
      <c r="V5" s="8" t="s">
        <v>101</v>
      </c>
      <c r="W5" s="8" t="s">
        <v>102</v>
      </c>
      <c r="X5" s="8" t="s">
        <v>103</v>
      </c>
      <c r="Y5" s="8" t="s">
        <v>104</v>
      </c>
      <c r="Z5" s="8" t="s">
        <v>105</v>
      </c>
      <c r="AA5" s="8" t="s">
        <v>106</v>
      </c>
      <c r="AB5" s="8" t="s">
        <v>107</v>
      </c>
      <c r="AC5" s="8" t="s">
        <v>108</v>
      </c>
      <c r="AD5" s="8" t="s">
        <v>109</v>
      </c>
      <c r="AE5" s="8" t="s">
        <v>110</v>
      </c>
      <c r="AF5" s="8" t="s">
        <v>111</v>
      </c>
      <c r="AG5" s="8" t="s">
        <v>112</v>
      </c>
      <c r="AH5" s="8" t="s">
        <v>113</v>
      </c>
      <c r="AI5" s="8" t="s">
        <v>114</v>
      </c>
      <c r="AJ5" s="8" t="s">
        <v>115</v>
      </c>
      <c r="AK5" s="8" t="s">
        <v>116</v>
      </c>
      <c r="AL5" s="8" t="s">
        <v>117</v>
      </c>
      <c r="AM5" s="8" t="s">
        <v>118</v>
      </c>
      <c r="AN5" s="8" t="s">
        <v>119</v>
      </c>
      <c r="AO5" s="8" t="s">
        <v>120</v>
      </c>
      <c r="AP5" s="8" t="s">
        <v>121</v>
      </c>
      <c r="AQ5" s="8" t="s">
        <v>122</v>
      </c>
      <c r="AR5" s="8" t="s">
        <v>123</v>
      </c>
      <c r="AS5" s="8" t="s">
        <v>124</v>
      </c>
      <c r="AT5" s="8" t="s">
        <v>125</v>
      </c>
      <c r="AU5" s="8" t="s">
        <v>126</v>
      </c>
      <c r="AV5" s="8" t="s">
        <v>127</v>
      </c>
      <c r="AW5" s="8" t="s">
        <v>128</v>
      </c>
      <c r="AX5" s="8" t="s">
        <v>129</v>
      </c>
      <c r="AY5" s="8" t="s">
        <v>130</v>
      </c>
      <c r="AZ5" s="8" t="s">
        <v>131</v>
      </c>
      <c r="BA5" s="8" t="s">
        <v>132</v>
      </c>
      <c r="BB5" s="8" t="s">
        <v>133</v>
      </c>
      <c r="BC5" s="8" t="s">
        <v>134</v>
      </c>
      <c r="BD5" s="8" t="s">
        <v>135</v>
      </c>
      <c r="BE5" s="8" t="s">
        <v>136</v>
      </c>
      <c r="BF5" s="8" t="s">
        <v>137</v>
      </c>
      <c r="BG5" s="8" t="s">
        <v>138</v>
      </c>
      <c r="BH5" s="8" t="s">
        <v>139</v>
      </c>
      <c r="BI5" s="8" t="s">
        <v>140</v>
      </c>
      <c r="BJ5" s="8" t="s">
        <v>141</v>
      </c>
      <c r="BK5" s="8" t="s">
        <v>142</v>
      </c>
      <c r="BL5" s="8" t="s">
        <v>143</v>
      </c>
      <c r="BM5" s="8" t="s">
        <v>144</v>
      </c>
      <c r="BN5" s="8" t="s">
        <v>145</v>
      </c>
      <c r="BO5" s="8" t="s">
        <v>146</v>
      </c>
      <c r="BP5" s="8" t="s">
        <v>147</v>
      </c>
      <c r="BQ5" s="8" t="s">
        <v>148</v>
      </c>
      <c r="BR5" s="8" t="s">
        <v>149</v>
      </c>
      <c r="BS5" s="8" t="s">
        <v>150</v>
      </c>
      <c r="BT5" s="8" t="s">
        <v>151</v>
      </c>
    </row>
    <row r="6" spans="2:72" x14ac:dyDescent="0.2">
      <c r="B6" s="130">
        <f>laps_times[[#This Row],[poř]]</f>
        <v>1</v>
      </c>
      <c r="C6" s="131">
        <f>laps_times[[#This Row],[s.č.]]</f>
        <v>3</v>
      </c>
      <c r="D6" s="131" t="str">
        <f>laps_times[[#This Row],[jméno]]</f>
        <v>Brunner Radek</v>
      </c>
      <c r="E6" s="132">
        <f>laps_times[[#This Row],[roč]]</f>
        <v>1974</v>
      </c>
      <c r="F6" s="132" t="str">
        <f>laps_times[[#This Row],[kat]]</f>
        <v>MB</v>
      </c>
      <c r="G6" s="132">
        <f>laps_times[[#This Row],[poř_kat]]</f>
        <v>1</v>
      </c>
      <c r="H6" s="131" t="str">
        <f>laps_times[[#This Row],[klub]]</f>
        <v>SK Babice</v>
      </c>
      <c r="I6" s="134">
        <f>laps_times[[#This Row],[celk. čas]]</f>
        <v>0.10748936342592592</v>
      </c>
      <c r="J6" s="139">
        <f>laps_times[[#This Row],[1]]</f>
        <v>2.1827199074074075E-3</v>
      </c>
      <c r="K6" s="139">
        <f>IF(ISBLANK(laps_times[[#This Row],[2]]),"DNF",    rounds_cum_time[[#This Row],[1]]+laps_times[[#This Row],[2]])</f>
        <v>3.8262962962962964E-3</v>
      </c>
      <c r="L6" s="139">
        <f>IF(ISBLANK(laps_times[[#This Row],[3]]),"DNF",    rounds_cum_time[[#This Row],[2]]+laps_times[[#This Row],[3]])</f>
        <v>5.458171296296296E-3</v>
      </c>
      <c r="M6" s="139">
        <f>IF(ISBLANK(laps_times[[#This Row],[4]]),"DNF",    rounds_cum_time[[#This Row],[3]]+laps_times[[#This Row],[4]])</f>
        <v>7.0830092592592594E-3</v>
      </c>
      <c r="N6" s="139">
        <f>IF(ISBLANK(laps_times[[#This Row],[5]]),"DNF",    rounds_cum_time[[#This Row],[4]]+laps_times[[#This Row],[5]])</f>
        <v>8.7370254629629638E-3</v>
      </c>
      <c r="O6" s="139">
        <f>IF(ISBLANK(laps_times[[#This Row],[6]]),"DNF",    rounds_cum_time[[#This Row],[5]]+laps_times[[#This Row],[6]])</f>
        <v>1.0368090277777778E-2</v>
      </c>
      <c r="P6" s="139">
        <f>IF(ISBLANK(laps_times[[#This Row],[7]]),"DNF",    rounds_cum_time[[#This Row],[6]]+laps_times[[#This Row],[7]])</f>
        <v>1.2033229166666668E-2</v>
      </c>
      <c r="Q6" s="139">
        <f>IF(ISBLANK(laps_times[[#This Row],[8]]),"DNF",    rounds_cum_time[[#This Row],[7]]+laps_times[[#This Row],[8]])</f>
        <v>1.3698078703703705E-2</v>
      </c>
      <c r="R6" s="139">
        <f>IF(ISBLANK(laps_times[[#This Row],[9]]),"DNF",    rounds_cum_time[[#This Row],[8]]+laps_times[[#This Row],[9]])</f>
        <v>1.5370011574074076E-2</v>
      </c>
      <c r="S6" s="139">
        <f>IF(ISBLANK(laps_times[[#This Row],[10]]),"DNF",    rounds_cum_time[[#This Row],[9]]+laps_times[[#This Row],[10]])</f>
        <v>1.7043831018518519E-2</v>
      </c>
      <c r="T6" s="139">
        <f>IF(ISBLANK(laps_times[[#This Row],[11]]),"DNF",    rounds_cum_time[[#This Row],[10]]+laps_times[[#This Row],[11]])</f>
        <v>1.8699305555555556E-2</v>
      </c>
      <c r="U6" s="139">
        <f>IF(ISBLANK(laps_times[[#This Row],[12]]),"DNF",    rounds_cum_time[[#This Row],[11]]+laps_times[[#This Row],[12]])</f>
        <v>2.0370659722222222E-2</v>
      </c>
      <c r="V6" s="139">
        <f>IF(ISBLANK(laps_times[[#This Row],[13]]),"DNF",    rounds_cum_time[[#This Row],[12]]+laps_times[[#This Row],[13]])</f>
        <v>2.2078460648148147E-2</v>
      </c>
      <c r="W6" s="139">
        <f>IF(ISBLANK(laps_times[[#This Row],[14]]),"DNF",    rounds_cum_time[[#This Row],[13]]+laps_times[[#This Row],[14]])</f>
        <v>2.378878472222222E-2</v>
      </c>
      <c r="X6" s="139">
        <f>IF(ISBLANK(laps_times[[#This Row],[15]]),"DNF",    rounds_cum_time[[#This Row],[14]]+laps_times[[#This Row],[15]])</f>
        <v>2.5515601851851848E-2</v>
      </c>
      <c r="Y6" s="139">
        <f>IF(ISBLANK(laps_times[[#This Row],[16]]),"DNF",    rounds_cum_time[[#This Row],[15]]+laps_times[[#This Row],[16]])</f>
        <v>2.7213460648148145E-2</v>
      </c>
      <c r="Z6" s="139">
        <f>IF(ISBLANK(laps_times[[#This Row],[17]]),"DNF",    rounds_cum_time[[#This Row],[16]]+laps_times[[#This Row],[17]])</f>
        <v>2.8908032407407403E-2</v>
      </c>
      <c r="AA6" s="139">
        <f>IF(ISBLANK(laps_times[[#This Row],[18]]),"DNF",    rounds_cum_time[[#This Row],[17]]+laps_times[[#This Row],[18]])</f>
        <v>3.063799768518518E-2</v>
      </c>
      <c r="AB6" s="139">
        <f>IF(ISBLANK(laps_times[[#This Row],[19]]),"DNF",    rounds_cum_time[[#This Row],[18]]+laps_times[[#This Row],[19]])</f>
        <v>3.2364062499999992E-2</v>
      </c>
      <c r="AC6" s="139">
        <f>IF(ISBLANK(laps_times[[#This Row],[20]]),"DNF",    rounds_cum_time[[#This Row],[19]]+laps_times[[#This Row],[20]])</f>
        <v>3.4052442129629622E-2</v>
      </c>
      <c r="AD6" s="139">
        <f>IF(ISBLANK(laps_times[[#This Row],[21]]),"DNF",    rounds_cum_time[[#This Row],[20]]+laps_times[[#This Row],[21]])</f>
        <v>3.5740451388888879E-2</v>
      </c>
      <c r="AE6" s="139">
        <f>IF(ISBLANK(laps_times[[#This Row],[22]]),"DNF",    rounds_cum_time[[#This Row],[21]]+laps_times[[#This Row],[22]])</f>
        <v>3.7440555555555546E-2</v>
      </c>
      <c r="AF6" s="139">
        <f>IF(ISBLANK(laps_times[[#This Row],[23]]),"DNF",    rounds_cum_time[[#This Row],[22]]+laps_times[[#This Row],[23]])</f>
        <v>3.9147141203703696E-2</v>
      </c>
      <c r="AG6" s="139">
        <f>IF(ISBLANK(laps_times[[#This Row],[24]]),"DNF",    rounds_cum_time[[#This Row],[23]]+laps_times[[#This Row],[24]])</f>
        <v>4.0836180555555546E-2</v>
      </c>
      <c r="AH6" s="139">
        <f>IF(ISBLANK(laps_times[[#This Row],[25]]),"DNF",    rounds_cum_time[[#This Row],[24]]+laps_times[[#This Row],[25]])</f>
        <v>4.2500289351851843E-2</v>
      </c>
      <c r="AI6" s="139">
        <f>IF(ISBLANK(laps_times[[#This Row],[26]]),"DNF",    rounds_cum_time[[#This Row],[25]]+laps_times[[#This Row],[26]])</f>
        <v>4.4169999999999994E-2</v>
      </c>
      <c r="AJ6" s="139">
        <f>IF(ISBLANK(laps_times[[#This Row],[27]]),"DNF",    rounds_cum_time[[#This Row],[26]]+laps_times[[#This Row],[27]])</f>
        <v>4.584608796296296E-2</v>
      </c>
      <c r="AK6" s="139">
        <f>IF(ISBLANK(laps_times[[#This Row],[28]]),"DNF",    rounds_cum_time[[#This Row],[27]]+laps_times[[#This Row],[28]])</f>
        <v>4.7538738425925924E-2</v>
      </c>
      <c r="AL6" s="139">
        <f>IF(ISBLANK(laps_times[[#This Row],[29]]),"DNF",    rounds_cum_time[[#This Row],[28]]+laps_times[[#This Row],[29]])</f>
        <v>4.9234490740740738E-2</v>
      </c>
      <c r="AM6" s="139">
        <f>IF(ISBLANK(laps_times[[#This Row],[30]]),"DNF",    rounds_cum_time[[#This Row],[29]]+laps_times[[#This Row],[30]])</f>
        <v>5.0884988425925926E-2</v>
      </c>
      <c r="AN6" s="139">
        <f>IF(ISBLANK(laps_times[[#This Row],[31]]),"DNF",    rounds_cum_time[[#This Row],[30]]+laps_times[[#This Row],[31]])</f>
        <v>5.2532731481481479E-2</v>
      </c>
      <c r="AO6" s="139">
        <f>IF(ISBLANK(laps_times[[#This Row],[32]]),"DNF",    rounds_cum_time[[#This Row],[31]]+laps_times[[#This Row],[32]])</f>
        <v>5.4171296296296294E-2</v>
      </c>
      <c r="AP6" s="139">
        <f>IF(ISBLANK(laps_times[[#This Row],[33]]),"DNF",    rounds_cum_time[[#This Row],[32]]+laps_times[[#This Row],[33]])</f>
        <v>5.5783356481481479E-2</v>
      </c>
      <c r="AQ6" s="139">
        <f>IF(ISBLANK(laps_times[[#This Row],[34]]),"DNF",    rounds_cum_time[[#This Row],[33]]+laps_times[[#This Row],[34]])</f>
        <v>5.7404953703703701E-2</v>
      </c>
      <c r="AR6" s="139">
        <f>IF(ISBLANK(laps_times[[#This Row],[35]]),"DNF",    rounds_cum_time[[#This Row],[34]]+laps_times[[#This Row],[35]])</f>
        <v>5.9068240740740741E-2</v>
      </c>
      <c r="AS6" s="139">
        <f>IF(ISBLANK(laps_times[[#This Row],[36]]),"DNF",    rounds_cum_time[[#This Row],[35]]+laps_times[[#This Row],[36]])</f>
        <v>6.075556712962963E-2</v>
      </c>
      <c r="AT6" s="139">
        <f>IF(ISBLANK(laps_times[[#This Row],[37]]),"DNF",    rounds_cum_time[[#This Row],[36]]+laps_times[[#This Row],[37]])</f>
        <v>6.244480324074074E-2</v>
      </c>
      <c r="AU6" s="139">
        <f>IF(ISBLANK(laps_times[[#This Row],[38]]),"DNF",    rounds_cum_time[[#This Row],[37]]+laps_times[[#This Row],[38]])</f>
        <v>6.4138935185185181E-2</v>
      </c>
      <c r="AV6" s="139">
        <f>IF(ISBLANK(laps_times[[#This Row],[39]]),"DNF",    rounds_cum_time[[#This Row],[38]]+laps_times[[#This Row],[39]])</f>
        <v>6.5814270833333327E-2</v>
      </c>
      <c r="AW6" s="139">
        <f>IF(ISBLANK(laps_times[[#This Row],[40]]),"DNF",    rounds_cum_time[[#This Row],[39]]+laps_times[[#This Row],[40]])</f>
        <v>6.7507592592592591E-2</v>
      </c>
      <c r="AX6" s="139">
        <f>IF(ISBLANK(laps_times[[#This Row],[41]]),"DNF",    rounds_cum_time[[#This Row],[40]]+laps_times[[#This Row],[41]])</f>
        <v>6.9193356481481477E-2</v>
      </c>
      <c r="AY6" s="139">
        <f>IF(ISBLANK(laps_times[[#This Row],[42]]),"DNF",    rounds_cum_time[[#This Row],[41]]+laps_times[[#This Row],[42]])</f>
        <v>7.0861296296296297E-2</v>
      </c>
      <c r="AZ6" s="139">
        <f>IF(ISBLANK(laps_times[[#This Row],[43]]),"DNF",    rounds_cum_time[[#This Row],[42]]+laps_times[[#This Row],[43]])</f>
        <v>7.2542499999999996E-2</v>
      </c>
      <c r="BA6" s="139">
        <f>IF(ISBLANK(laps_times[[#This Row],[44]]),"DNF",    rounds_cum_time[[#This Row],[43]]+laps_times[[#This Row],[44]])</f>
        <v>7.4249837962962958E-2</v>
      </c>
      <c r="BB6" s="139">
        <f>IF(ISBLANK(laps_times[[#This Row],[45]]),"DNF",    rounds_cum_time[[#This Row],[44]]+laps_times[[#This Row],[45]])</f>
        <v>7.5944108796296289E-2</v>
      </c>
      <c r="BC6" s="139">
        <f>IF(ISBLANK(laps_times[[#This Row],[46]]),"DNF",    rounds_cum_time[[#This Row],[45]]+laps_times[[#This Row],[46]])</f>
        <v>7.7619884259259253E-2</v>
      </c>
      <c r="BD6" s="139">
        <f>IF(ISBLANK(laps_times[[#This Row],[47]]),"DNF",    rounds_cum_time[[#This Row],[46]]+laps_times[[#This Row],[47]])</f>
        <v>7.9270127314814809E-2</v>
      </c>
      <c r="BE6" s="139">
        <f>IF(ISBLANK(laps_times[[#This Row],[48]]),"DNF",    rounds_cum_time[[#This Row],[47]]+laps_times[[#This Row],[48]])</f>
        <v>8.0957893518518509E-2</v>
      </c>
      <c r="BF6" s="139">
        <f>IF(ISBLANK(laps_times[[#This Row],[49]]),"DNF",    rounds_cum_time[[#This Row],[48]]+laps_times[[#This Row],[49]])</f>
        <v>8.266278935185184E-2</v>
      </c>
      <c r="BG6" s="139">
        <f>IF(ISBLANK(laps_times[[#This Row],[50]]),"DNF",    rounds_cum_time[[#This Row],[49]]+laps_times[[#This Row],[50]])</f>
        <v>8.4405219907407389E-2</v>
      </c>
      <c r="BH6" s="139">
        <f>IF(ISBLANK(laps_times[[#This Row],[51]]),"DNF",    rounds_cum_time[[#This Row],[50]]+laps_times[[#This Row],[51]])</f>
        <v>8.6116874999999982E-2</v>
      </c>
      <c r="BI6" s="139">
        <f>IF(ISBLANK(laps_times[[#This Row],[52]]),"DNF",    rounds_cum_time[[#This Row],[51]]+laps_times[[#This Row],[52]])</f>
        <v>8.7861365740740716E-2</v>
      </c>
      <c r="BJ6" s="139">
        <f>IF(ISBLANK(laps_times[[#This Row],[53]]),"DNF",    rounds_cum_time[[#This Row],[52]]+laps_times[[#This Row],[53]])</f>
        <v>8.9576145833333315E-2</v>
      </c>
      <c r="BK6" s="139">
        <f>IF(ISBLANK(laps_times[[#This Row],[54]]),"DNF",    rounds_cum_time[[#This Row],[53]]+laps_times[[#This Row],[54]])</f>
        <v>9.1322210648148133E-2</v>
      </c>
      <c r="BL6" s="139">
        <f>IF(ISBLANK(laps_times[[#This Row],[55]]),"DNF",    rounds_cum_time[[#This Row],[54]]+laps_times[[#This Row],[55]])</f>
        <v>9.3094236111111089E-2</v>
      </c>
      <c r="BM6" s="139">
        <f>IF(ISBLANK(laps_times[[#This Row],[56]]),"DNF",    rounds_cum_time[[#This Row],[55]]+laps_times[[#This Row],[56]])</f>
        <v>9.4867962962962946E-2</v>
      </c>
      <c r="BN6" s="139">
        <f>IF(ISBLANK(laps_times[[#This Row],[57]]),"DNF",    rounds_cum_time[[#This Row],[56]]+laps_times[[#This Row],[57]])</f>
        <v>9.6693437499999979E-2</v>
      </c>
      <c r="BO6" s="139">
        <f>IF(ISBLANK(laps_times[[#This Row],[58]]),"DNF",    rounds_cum_time[[#This Row],[57]]+laps_times[[#This Row],[58]])</f>
        <v>9.8527361111111086E-2</v>
      </c>
      <c r="BP6" s="139">
        <f>IF(ISBLANK(laps_times[[#This Row],[59]]),"DNF",    rounds_cum_time[[#This Row],[58]]+laps_times[[#This Row],[59]])</f>
        <v>0.1003534259259259</v>
      </c>
      <c r="BQ6" s="139">
        <f>IF(ISBLANK(laps_times[[#This Row],[60]]),"DNF",    rounds_cum_time[[#This Row],[59]]+laps_times[[#This Row],[60]])</f>
        <v>0.10219622685185183</v>
      </c>
      <c r="BR6" s="139">
        <f>IF(ISBLANK(laps_times[[#This Row],[61]]),"DNF",    rounds_cum_time[[#This Row],[60]]+laps_times[[#This Row],[61]])</f>
        <v>0.10405251157407405</v>
      </c>
      <c r="BS6" s="139">
        <f>IF(ISBLANK(laps_times[[#This Row],[62]]),"DNF",    rounds_cum_time[[#This Row],[61]]+laps_times[[#This Row],[62]])</f>
        <v>0.1058881134259259</v>
      </c>
      <c r="BT6" s="140">
        <f>IF(ISBLANK(laps_times[[#This Row],[63]]),"DNF",    rounds_cum_time[[#This Row],[62]]+laps_times[[#This Row],[63]])</f>
        <v>0.1074893634259259</v>
      </c>
    </row>
    <row r="7" spans="2:72" x14ac:dyDescent="0.2">
      <c r="B7" s="130">
        <f>laps_times[[#This Row],[poř]]</f>
        <v>2</v>
      </c>
      <c r="C7" s="131">
        <f>laps_times[[#This Row],[s.č.]]</f>
        <v>1</v>
      </c>
      <c r="D7" s="131" t="str">
        <f>laps_times[[#This Row],[jméno]]</f>
        <v>Orálek Daniel</v>
      </c>
      <c r="E7" s="132">
        <f>laps_times[[#This Row],[roč]]</f>
        <v>1970</v>
      </c>
      <c r="F7" s="132" t="str">
        <f>laps_times[[#This Row],[kat]]</f>
        <v>MB</v>
      </c>
      <c r="G7" s="132">
        <f>laps_times[[#This Row],[poř_kat]]</f>
        <v>2</v>
      </c>
      <c r="H7" s="131" t="str">
        <f>laps_times[[#This Row],[klub]]</f>
        <v>AC Moravská Slavia/Adidas Boost Team</v>
      </c>
      <c r="I7" s="134">
        <f>laps_times[[#This Row],[celk. čas]]</f>
        <v>0.11122703703703703</v>
      </c>
      <c r="J7" s="139">
        <f>laps_times[[#This Row],[1]]</f>
        <v>2.186122685185185E-3</v>
      </c>
      <c r="K7" s="139">
        <f>IF(ISBLANK(laps_times[[#This Row],[2]]),"DNF",    rounds_cum_time[[#This Row],[1]]+laps_times[[#This Row],[2]])</f>
        <v>3.8206944444444443E-3</v>
      </c>
      <c r="L7" s="139">
        <f>IF(ISBLANK(laps_times[[#This Row],[3]]),"DNF",    rounds_cum_time[[#This Row],[2]]+laps_times[[#This Row],[3]])</f>
        <v>5.4575694444444446E-3</v>
      </c>
      <c r="M7" s="139">
        <f>IF(ISBLANK(laps_times[[#This Row],[4]]),"DNF",    rounds_cum_time[[#This Row],[3]]+laps_times[[#This Row],[4]])</f>
        <v>7.0791550925925926E-3</v>
      </c>
      <c r="N7" s="139">
        <f>IF(ISBLANK(laps_times[[#This Row],[5]]),"DNF",    rounds_cum_time[[#This Row],[4]]+laps_times[[#This Row],[5]])</f>
        <v>8.7266666666666673E-3</v>
      </c>
      <c r="O7" s="139">
        <f>IF(ISBLANK(laps_times[[#This Row],[6]]),"DNF",    rounds_cum_time[[#This Row],[5]]+laps_times[[#This Row],[6]])</f>
        <v>1.0353923611111111E-2</v>
      </c>
      <c r="P7" s="139">
        <f>IF(ISBLANK(laps_times[[#This Row],[7]]),"DNF",    rounds_cum_time[[#This Row],[6]]+laps_times[[#This Row],[7]])</f>
        <v>1.2001724537037036E-2</v>
      </c>
      <c r="Q7" s="139">
        <f>IF(ISBLANK(laps_times[[#This Row],[8]]),"DNF",    rounds_cum_time[[#This Row],[7]]+laps_times[[#This Row],[8]])</f>
        <v>1.3633726851851852E-2</v>
      </c>
      <c r="R7" s="139">
        <f>IF(ISBLANK(laps_times[[#This Row],[9]]),"DNF",    rounds_cum_time[[#This Row],[8]]+laps_times[[#This Row],[9]])</f>
        <v>1.5297835648148147E-2</v>
      </c>
      <c r="S7" s="139">
        <f>IF(ISBLANK(laps_times[[#This Row],[10]]),"DNF",    rounds_cum_time[[#This Row],[9]]+laps_times[[#This Row],[10]])</f>
        <v>1.6956388888888889E-2</v>
      </c>
      <c r="T7" s="139">
        <f>IF(ISBLANK(laps_times[[#This Row],[11]]),"DNF",    rounds_cum_time[[#This Row],[10]]+laps_times[[#This Row],[11]])</f>
        <v>1.8620844907407407E-2</v>
      </c>
      <c r="U7" s="139">
        <f>IF(ISBLANK(laps_times[[#This Row],[12]]),"DNF",    rounds_cum_time[[#This Row],[11]]+laps_times[[#This Row],[12]])</f>
        <v>2.0272060185185185E-2</v>
      </c>
      <c r="V7" s="139">
        <f>IF(ISBLANK(laps_times[[#This Row],[13]]),"DNF",    rounds_cum_time[[#This Row],[12]]+laps_times[[#This Row],[13]])</f>
        <v>2.1958229166666666E-2</v>
      </c>
      <c r="W7" s="139">
        <f>IF(ISBLANK(laps_times[[#This Row],[14]]),"DNF",    rounds_cum_time[[#This Row],[13]]+laps_times[[#This Row],[14]])</f>
        <v>2.3636296296296294E-2</v>
      </c>
      <c r="X7" s="139">
        <f>IF(ISBLANK(laps_times[[#This Row],[15]]),"DNF",    rounds_cum_time[[#This Row],[14]]+laps_times[[#This Row],[15]])</f>
        <v>2.5334201388888887E-2</v>
      </c>
      <c r="Y7" s="139">
        <f>IF(ISBLANK(laps_times[[#This Row],[16]]),"DNF",    rounds_cum_time[[#This Row],[15]]+laps_times[[#This Row],[16]])</f>
        <v>2.7009386574074073E-2</v>
      </c>
      <c r="Z7" s="139">
        <f>IF(ISBLANK(laps_times[[#This Row],[17]]),"DNF",    rounds_cum_time[[#This Row],[16]]+laps_times[[#This Row],[17]])</f>
        <v>2.8676805555555553E-2</v>
      </c>
      <c r="AA7" s="139">
        <f>IF(ISBLANK(laps_times[[#This Row],[18]]),"DNF",    rounds_cum_time[[#This Row],[17]]+laps_times[[#This Row],[18]])</f>
        <v>3.0364120370370368E-2</v>
      </c>
      <c r="AB7" s="139">
        <f>IF(ISBLANK(laps_times[[#This Row],[19]]),"DNF",    rounds_cum_time[[#This Row],[18]]+laps_times[[#This Row],[19]])</f>
        <v>3.2056724537037035E-2</v>
      </c>
      <c r="AC7" s="139">
        <f>IF(ISBLANK(laps_times[[#This Row],[20]]),"DNF",    rounds_cum_time[[#This Row],[19]]+laps_times[[#This Row],[20]])</f>
        <v>3.377392361111111E-2</v>
      </c>
      <c r="AD7" s="139">
        <f>IF(ISBLANK(laps_times[[#This Row],[21]]),"DNF",    rounds_cum_time[[#This Row],[20]]+laps_times[[#This Row],[21]])</f>
        <v>3.5451331018518516E-2</v>
      </c>
      <c r="AE7" s="139">
        <f>IF(ISBLANK(laps_times[[#This Row],[22]]),"DNF",    rounds_cum_time[[#This Row],[21]]+laps_times[[#This Row],[22]])</f>
        <v>3.7127662037037032E-2</v>
      </c>
      <c r="AF7" s="139">
        <f>IF(ISBLANK(laps_times[[#This Row],[23]]),"DNF",    rounds_cum_time[[#This Row],[22]]+laps_times[[#This Row],[23]])</f>
        <v>3.8830509259259252E-2</v>
      </c>
      <c r="AG7" s="139">
        <f>IF(ISBLANK(laps_times[[#This Row],[24]]),"DNF",    rounds_cum_time[[#This Row],[23]]+laps_times[[#This Row],[24]])</f>
        <v>4.0547048611111101E-2</v>
      </c>
      <c r="AH7" s="139">
        <f>IF(ISBLANK(laps_times[[#This Row],[25]]),"DNF",    rounds_cum_time[[#This Row],[24]]+laps_times[[#This Row],[25]])</f>
        <v>4.2234849537037031E-2</v>
      </c>
      <c r="AI7" s="139">
        <f>IF(ISBLANK(laps_times[[#This Row],[26]]),"DNF",    rounds_cum_time[[#This Row],[25]]+laps_times[[#This Row],[26]])</f>
        <v>4.3931886574074069E-2</v>
      </c>
      <c r="AJ7" s="139">
        <f>IF(ISBLANK(laps_times[[#This Row],[27]]),"DNF",    rounds_cum_time[[#This Row],[26]]+laps_times[[#This Row],[27]])</f>
        <v>4.5639548611111108E-2</v>
      </c>
      <c r="AK7" s="139">
        <f>IF(ISBLANK(laps_times[[#This Row],[28]]),"DNF",    rounds_cum_time[[#This Row],[27]]+laps_times[[#This Row],[28]])</f>
        <v>4.7324930555555554E-2</v>
      </c>
      <c r="AL7" s="139">
        <f>IF(ISBLANK(laps_times[[#This Row],[29]]),"DNF",    rounds_cum_time[[#This Row],[28]]+laps_times[[#This Row],[29]])</f>
        <v>4.9025324074074075E-2</v>
      </c>
      <c r="AM7" s="139">
        <f>IF(ISBLANK(laps_times[[#This Row],[30]]),"DNF",    rounds_cum_time[[#This Row],[29]]+laps_times[[#This Row],[30]])</f>
        <v>5.0735231481481485E-2</v>
      </c>
      <c r="AN7" s="139">
        <f>IF(ISBLANK(laps_times[[#This Row],[31]]),"DNF",    rounds_cum_time[[#This Row],[30]]+laps_times[[#This Row],[31]])</f>
        <v>5.243776620370371E-2</v>
      </c>
      <c r="AO7" s="139">
        <f>IF(ISBLANK(laps_times[[#This Row],[32]]),"DNF",    rounds_cum_time[[#This Row],[31]]+laps_times[[#This Row],[32]])</f>
        <v>5.4158703703703709E-2</v>
      </c>
      <c r="AP7" s="139">
        <f>IF(ISBLANK(laps_times[[#This Row],[33]]),"DNF",    rounds_cum_time[[#This Row],[32]]+laps_times[[#This Row],[33]])</f>
        <v>5.5886388888888895E-2</v>
      </c>
      <c r="AQ7" s="139">
        <f>IF(ISBLANK(laps_times[[#This Row],[34]]),"DNF",    rounds_cum_time[[#This Row],[33]]+laps_times[[#This Row],[34]])</f>
        <v>5.7620393518518526E-2</v>
      </c>
      <c r="AR7" s="139">
        <f>IF(ISBLANK(laps_times[[#This Row],[35]]),"DNF",    rounds_cum_time[[#This Row],[34]]+laps_times[[#This Row],[35]])</f>
        <v>5.9329965277777785E-2</v>
      </c>
      <c r="AS7" s="139">
        <f>IF(ISBLANK(laps_times[[#This Row],[36]]),"DNF",    rounds_cum_time[[#This Row],[35]]+laps_times[[#This Row],[36]])</f>
        <v>6.1058240740740746E-2</v>
      </c>
      <c r="AT7" s="139">
        <f>IF(ISBLANK(laps_times[[#This Row],[37]]),"DNF",    rounds_cum_time[[#This Row],[36]]+laps_times[[#This Row],[37]])</f>
        <v>6.2768738425925938E-2</v>
      </c>
      <c r="AU7" s="139">
        <f>IF(ISBLANK(laps_times[[#This Row],[38]]),"DNF",    rounds_cum_time[[#This Row],[37]]+laps_times[[#This Row],[38]])</f>
        <v>6.4493333333333347E-2</v>
      </c>
      <c r="AV7" s="139">
        <f>IF(ISBLANK(laps_times[[#This Row],[39]]),"DNF",    rounds_cum_time[[#This Row],[38]]+laps_times[[#This Row],[39]])</f>
        <v>6.6212743055555565E-2</v>
      </c>
      <c r="AW7" s="139">
        <f>IF(ISBLANK(laps_times[[#This Row],[40]]),"DNF",    rounds_cum_time[[#This Row],[39]]+laps_times[[#This Row],[40]])</f>
        <v>6.7953067129629632E-2</v>
      </c>
      <c r="AX7" s="139">
        <f>IF(ISBLANK(laps_times[[#This Row],[41]]),"DNF",    rounds_cum_time[[#This Row],[40]]+laps_times[[#This Row],[41]])</f>
        <v>6.9696597222222226E-2</v>
      </c>
      <c r="AY7" s="139">
        <f>IF(ISBLANK(laps_times[[#This Row],[42]]),"DNF",    rounds_cum_time[[#This Row],[41]]+laps_times[[#This Row],[42]])</f>
        <v>7.1439699074074076E-2</v>
      </c>
      <c r="AZ7" s="139">
        <f>IF(ISBLANK(laps_times[[#This Row],[43]]),"DNF",    rounds_cum_time[[#This Row],[42]]+laps_times[[#This Row],[43]])</f>
        <v>7.3209143518518524E-2</v>
      </c>
      <c r="BA7" s="139">
        <f>IF(ISBLANK(laps_times[[#This Row],[44]]),"DNF",    rounds_cum_time[[#This Row],[43]]+laps_times[[#This Row],[44]])</f>
        <v>7.5011284722222224E-2</v>
      </c>
      <c r="BB7" s="139">
        <f>IF(ISBLANK(laps_times[[#This Row],[45]]),"DNF",    rounds_cum_time[[#This Row],[44]]+laps_times[[#This Row],[45]])</f>
        <v>7.6823287037037044E-2</v>
      </c>
      <c r="BC7" s="139">
        <f>IF(ISBLANK(laps_times[[#This Row],[46]]),"DNF",    rounds_cum_time[[#This Row],[45]]+laps_times[[#This Row],[46]])</f>
        <v>7.8678252314814817E-2</v>
      </c>
      <c r="BD7" s="139">
        <f>IF(ISBLANK(laps_times[[#This Row],[47]]),"DNF",    rounds_cum_time[[#This Row],[46]]+laps_times[[#This Row],[47]])</f>
        <v>8.0479791666666675E-2</v>
      </c>
      <c r="BE7" s="139">
        <f>IF(ISBLANK(laps_times[[#This Row],[48]]),"DNF",    rounds_cum_time[[#This Row],[47]]+laps_times[[#This Row],[48]])</f>
        <v>8.2322916666666676E-2</v>
      </c>
      <c r="BF7" s="139">
        <f>IF(ISBLANK(laps_times[[#This Row],[49]]),"DNF",    rounds_cum_time[[#This Row],[48]]+laps_times[[#This Row],[49]])</f>
        <v>8.4169583333333339E-2</v>
      </c>
      <c r="BG7" s="139">
        <f>IF(ISBLANK(laps_times[[#This Row],[50]]),"DNF",    rounds_cum_time[[#This Row],[49]]+laps_times[[#This Row],[50]])</f>
        <v>8.5985324074074082E-2</v>
      </c>
      <c r="BH7" s="139">
        <f>IF(ISBLANK(laps_times[[#This Row],[51]]),"DNF",    rounds_cum_time[[#This Row],[50]]+laps_times[[#This Row],[51]])</f>
        <v>8.7821481481481486E-2</v>
      </c>
      <c r="BI7" s="139">
        <f>IF(ISBLANK(laps_times[[#This Row],[52]]),"DNF",    rounds_cum_time[[#This Row],[51]]+laps_times[[#This Row],[52]])</f>
        <v>8.9687453703703707E-2</v>
      </c>
      <c r="BJ7" s="139">
        <f>IF(ISBLANK(laps_times[[#This Row],[53]]),"DNF",    rounds_cum_time[[#This Row],[52]]+laps_times[[#This Row],[53]])</f>
        <v>9.1593680555555557E-2</v>
      </c>
      <c r="BK7" s="139">
        <f>IF(ISBLANK(laps_times[[#This Row],[54]]),"DNF",    rounds_cum_time[[#This Row],[53]]+laps_times[[#This Row],[54]])</f>
        <v>9.351541666666667E-2</v>
      </c>
      <c r="BL7" s="139">
        <f>IF(ISBLANK(laps_times[[#This Row],[55]]),"DNF",    rounds_cum_time[[#This Row],[54]]+laps_times[[#This Row],[55]])</f>
        <v>9.5402754629629632E-2</v>
      </c>
      <c r="BM7" s="139">
        <f>IF(ISBLANK(laps_times[[#This Row],[56]]),"DNF",    rounds_cum_time[[#This Row],[55]]+laps_times[[#This Row],[56]])</f>
        <v>9.7310439814814811E-2</v>
      </c>
      <c r="BN7" s="139">
        <f>IF(ISBLANK(laps_times[[#This Row],[57]]),"DNF",    rounds_cum_time[[#This Row],[56]]+laps_times[[#This Row],[57]])</f>
        <v>9.9257511574074073E-2</v>
      </c>
      <c r="BO7" s="139">
        <f>IF(ISBLANK(laps_times[[#This Row],[58]]),"DNF",    rounds_cum_time[[#This Row],[57]]+laps_times[[#This Row],[58]])</f>
        <v>0.10121974537037037</v>
      </c>
      <c r="BP7" s="139">
        <f>IF(ISBLANK(laps_times[[#This Row],[59]]),"DNF",    rounds_cum_time[[#This Row],[58]]+laps_times[[#This Row],[59]])</f>
        <v>0.10318989583333334</v>
      </c>
      <c r="BQ7" s="139">
        <f>IF(ISBLANK(laps_times[[#This Row],[60]]),"DNF",    rounds_cum_time[[#This Row],[59]]+laps_times[[#This Row],[60]])</f>
        <v>0.10516677083333334</v>
      </c>
      <c r="BR7" s="139">
        <f>IF(ISBLANK(laps_times[[#This Row],[61]]),"DNF",    rounds_cum_time[[#This Row],[60]]+laps_times[[#This Row],[61]])</f>
        <v>0.10711417824074075</v>
      </c>
      <c r="BS7" s="139">
        <f>IF(ISBLANK(laps_times[[#This Row],[62]]),"DNF",    rounds_cum_time[[#This Row],[61]]+laps_times[[#This Row],[62]])</f>
        <v>0.10920818287037037</v>
      </c>
      <c r="BT7" s="140">
        <f>IF(ISBLANK(laps_times[[#This Row],[63]]),"DNF",    rounds_cum_time[[#This Row],[62]]+laps_times[[#This Row],[63]])</f>
        <v>0.11122703703703704</v>
      </c>
    </row>
    <row r="8" spans="2:72" x14ac:dyDescent="0.2">
      <c r="B8" s="130">
        <f>laps_times[[#This Row],[poř]]</f>
        <v>3</v>
      </c>
      <c r="C8" s="131">
        <f>laps_times[[#This Row],[s.č.]]</f>
        <v>12</v>
      </c>
      <c r="D8" s="131" t="str">
        <f>laps_times[[#This Row],[jméno]]</f>
        <v>Hostička Jan</v>
      </c>
      <c r="E8" s="132">
        <f>laps_times[[#This Row],[roč]]</f>
        <v>1979</v>
      </c>
      <c r="F8" s="132" t="str">
        <f>laps_times[[#This Row],[kat]]</f>
        <v>MA</v>
      </c>
      <c r="G8" s="132">
        <f>laps_times[[#This Row],[poř_kat]]</f>
        <v>1</v>
      </c>
      <c r="H8" s="131" t="str">
        <f>laps_times[[#This Row],[klub]]</f>
        <v>-</v>
      </c>
      <c r="I8" s="134">
        <f>laps_times[[#This Row],[celk. čas]]</f>
        <v>0.11676555555555557</v>
      </c>
      <c r="J8" s="139">
        <f>laps_times[[#This Row],[1]]</f>
        <v>2.3079398148148147E-3</v>
      </c>
      <c r="K8" s="139">
        <f>IF(ISBLANK(laps_times[[#This Row],[2]]),"DNF",    rounds_cum_time[[#This Row],[1]]+laps_times[[#This Row],[2]])</f>
        <v>4.1385532407407413E-3</v>
      </c>
      <c r="L8" s="139">
        <f>IF(ISBLANK(laps_times[[#This Row],[3]]),"DNF",    rounds_cum_time[[#This Row],[2]]+laps_times[[#This Row],[3]])</f>
        <v>5.9576157407407416E-3</v>
      </c>
      <c r="M8" s="139">
        <f>IF(ISBLANK(laps_times[[#This Row],[4]]),"DNF",    rounds_cum_time[[#This Row],[3]]+laps_times[[#This Row],[4]])</f>
        <v>7.7709490740740751E-3</v>
      </c>
      <c r="N8" s="139">
        <f>IF(ISBLANK(laps_times[[#This Row],[5]]),"DNF",    rounds_cum_time[[#This Row],[4]]+laps_times[[#This Row],[5]])</f>
        <v>9.6037962962962978E-3</v>
      </c>
      <c r="O8" s="139">
        <f>IF(ISBLANK(laps_times[[#This Row],[6]]),"DNF",    rounds_cum_time[[#This Row],[5]]+laps_times[[#This Row],[6]])</f>
        <v>1.1445069444444445E-2</v>
      </c>
      <c r="P8" s="139">
        <f>IF(ISBLANK(laps_times[[#This Row],[7]]),"DNF",    rounds_cum_time[[#This Row],[6]]+laps_times[[#This Row],[7]])</f>
        <v>1.3291643518518519E-2</v>
      </c>
      <c r="Q8" s="139">
        <f>IF(ISBLANK(laps_times[[#This Row],[8]]),"DNF",    rounds_cum_time[[#This Row],[7]]+laps_times[[#This Row],[8]])</f>
        <v>1.5148333333333333E-2</v>
      </c>
      <c r="R8" s="139">
        <f>IF(ISBLANK(laps_times[[#This Row],[9]]),"DNF",    rounds_cum_time[[#This Row],[8]]+laps_times[[#This Row],[9]])</f>
        <v>1.6985983796296296E-2</v>
      </c>
      <c r="S8" s="139">
        <f>IF(ISBLANK(laps_times[[#This Row],[10]]),"DNF",    rounds_cum_time[[#This Row],[9]]+laps_times[[#This Row],[10]])</f>
        <v>1.8817534722222223E-2</v>
      </c>
      <c r="T8" s="139">
        <f>IF(ISBLANK(laps_times[[#This Row],[11]]),"DNF",    rounds_cum_time[[#This Row],[10]]+laps_times[[#This Row],[11]])</f>
        <v>2.0660671296296299E-2</v>
      </c>
      <c r="U8" s="139">
        <f>IF(ISBLANK(laps_times[[#This Row],[12]]),"DNF",    rounds_cum_time[[#This Row],[11]]+laps_times[[#This Row],[12]])</f>
        <v>2.2480358796296299E-2</v>
      </c>
      <c r="V8" s="139">
        <f>IF(ISBLANK(laps_times[[#This Row],[13]]),"DNF",    rounds_cum_time[[#This Row],[12]]+laps_times[[#This Row],[13]])</f>
        <v>2.4301678240740743E-2</v>
      </c>
      <c r="W8" s="139">
        <f>IF(ISBLANK(laps_times[[#This Row],[14]]),"DNF",    rounds_cum_time[[#This Row],[13]]+laps_times[[#This Row],[14]])</f>
        <v>2.6122986111111114E-2</v>
      </c>
      <c r="X8" s="139">
        <f>IF(ISBLANK(laps_times[[#This Row],[15]]),"DNF",    rounds_cum_time[[#This Row],[14]]+laps_times[[#This Row],[15]])</f>
        <v>2.7976481481481484E-2</v>
      </c>
      <c r="Y8" s="139">
        <f>IF(ISBLANK(laps_times[[#This Row],[16]]),"DNF",    rounds_cum_time[[#This Row],[15]]+laps_times[[#This Row],[16]])</f>
        <v>2.9817662037037038E-2</v>
      </c>
      <c r="Z8" s="139">
        <f>IF(ISBLANK(laps_times[[#This Row],[17]]),"DNF",    rounds_cum_time[[#This Row],[16]]+laps_times[[#This Row],[17]])</f>
        <v>3.1650520833333334E-2</v>
      </c>
      <c r="AA8" s="139">
        <f>IF(ISBLANK(laps_times[[#This Row],[18]]),"DNF",    rounds_cum_time[[#This Row],[17]]+laps_times[[#This Row],[18]])</f>
        <v>3.3502916666666667E-2</v>
      </c>
      <c r="AB8" s="139">
        <f>IF(ISBLANK(laps_times[[#This Row],[19]]),"DNF",    rounds_cum_time[[#This Row],[18]]+laps_times[[#This Row],[19]])</f>
        <v>3.5352094907407407E-2</v>
      </c>
      <c r="AC8" s="139">
        <f>IF(ISBLANK(laps_times[[#This Row],[20]]),"DNF",    rounds_cum_time[[#This Row],[19]]+laps_times[[#This Row],[20]])</f>
        <v>3.718377314814815E-2</v>
      </c>
      <c r="AD8" s="139">
        <f>IF(ISBLANK(laps_times[[#This Row],[21]]),"DNF",    rounds_cum_time[[#This Row],[20]]+laps_times[[#This Row],[21]])</f>
        <v>3.9036574074074078E-2</v>
      </c>
      <c r="AE8" s="139">
        <f>IF(ISBLANK(laps_times[[#This Row],[22]]),"DNF",    rounds_cum_time[[#This Row],[21]]+laps_times[[#This Row],[22]])</f>
        <v>4.0871550925925933E-2</v>
      </c>
      <c r="AF8" s="139">
        <f>IF(ISBLANK(laps_times[[#This Row],[23]]),"DNF",    rounds_cum_time[[#This Row],[22]]+laps_times[[#This Row],[23]])</f>
        <v>4.2715636574074081E-2</v>
      </c>
      <c r="AG8" s="139">
        <f>IF(ISBLANK(laps_times[[#This Row],[24]]),"DNF",    rounds_cum_time[[#This Row],[23]]+laps_times[[#This Row],[24]])</f>
        <v>4.4562627314814821E-2</v>
      </c>
      <c r="AH8" s="139">
        <f>IF(ISBLANK(laps_times[[#This Row],[25]]),"DNF",    rounds_cum_time[[#This Row],[24]]+laps_times[[#This Row],[25]])</f>
        <v>4.6431192129629636E-2</v>
      </c>
      <c r="AI8" s="139">
        <f>IF(ISBLANK(laps_times[[#This Row],[26]]),"DNF",    rounds_cum_time[[#This Row],[25]]+laps_times[[#This Row],[26]])</f>
        <v>4.8281041666666677E-2</v>
      </c>
      <c r="AJ8" s="139">
        <f>IF(ISBLANK(laps_times[[#This Row],[27]]),"DNF",    rounds_cum_time[[#This Row],[26]]+laps_times[[#This Row],[27]])</f>
        <v>5.0127268518518529E-2</v>
      </c>
      <c r="AK8" s="139">
        <f>IF(ISBLANK(laps_times[[#This Row],[28]]),"DNF",    rounds_cum_time[[#This Row],[27]]+laps_times[[#This Row],[28]])</f>
        <v>5.1978518518518528E-2</v>
      </c>
      <c r="AL8" s="139">
        <f>IF(ISBLANK(laps_times[[#This Row],[29]]),"DNF",    rounds_cum_time[[#This Row],[28]]+laps_times[[#This Row],[29]])</f>
        <v>5.3839027777777784E-2</v>
      </c>
      <c r="AM8" s="139">
        <f>IF(ISBLANK(laps_times[[#This Row],[30]]),"DNF",    rounds_cum_time[[#This Row],[29]]+laps_times[[#This Row],[30]])</f>
        <v>5.5682754629629634E-2</v>
      </c>
      <c r="AN8" s="139">
        <f>IF(ISBLANK(laps_times[[#This Row],[31]]),"DNF",    rounds_cum_time[[#This Row],[30]]+laps_times[[#This Row],[31]])</f>
        <v>5.7540185185185187E-2</v>
      </c>
      <c r="AO8" s="139">
        <f>IF(ISBLANK(laps_times[[#This Row],[32]]),"DNF",    rounds_cum_time[[#This Row],[31]]+laps_times[[#This Row],[32]])</f>
        <v>5.9415706018518519E-2</v>
      </c>
      <c r="AP8" s="139">
        <f>IF(ISBLANK(laps_times[[#This Row],[33]]),"DNF",    rounds_cum_time[[#This Row],[32]]+laps_times[[#This Row],[33]])</f>
        <v>6.1261342592592589E-2</v>
      </c>
      <c r="AQ8" s="139">
        <f>IF(ISBLANK(laps_times[[#This Row],[34]]),"DNF",    rounds_cum_time[[#This Row],[33]]+laps_times[[#This Row],[34]])</f>
        <v>6.3101122685185182E-2</v>
      </c>
      <c r="AR8" s="139">
        <f>IF(ISBLANK(laps_times[[#This Row],[35]]),"DNF",    rounds_cum_time[[#This Row],[34]]+laps_times[[#This Row],[35]])</f>
        <v>6.4954004629629622E-2</v>
      </c>
      <c r="AS8" s="139">
        <f>IF(ISBLANK(laps_times[[#This Row],[36]]),"DNF",    rounds_cum_time[[#This Row],[35]]+laps_times[[#This Row],[36]])</f>
        <v>6.6788425925925918E-2</v>
      </c>
      <c r="AT8" s="139">
        <f>IF(ISBLANK(laps_times[[#This Row],[37]]),"DNF",    rounds_cum_time[[#This Row],[36]]+laps_times[[#This Row],[37]])</f>
        <v>6.8635590277777769E-2</v>
      </c>
      <c r="AU8" s="139">
        <f>IF(ISBLANK(laps_times[[#This Row],[38]]),"DNF",    rounds_cum_time[[#This Row],[37]]+laps_times[[#This Row],[38]])</f>
        <v>7.0478761574074067E-2</v>
      </c>
      <c r="AV8" s="139">
        <f>IF(ISBLANK(laps_times[[#This Row],[39]]),"DNF",    rounds_cum_time[[#This Row],[38]]+laps_times[[#This Row],[39]])</f>
        <v>7.2332615740740736E-2</v>
      </c>
      <c r="AW8" s="139">
        <f>IF(ISBLANK(laps_times[[#This Row],[40]]),"DNF",    rounds_cum_time[[#This Row],[39]]+laps_times[[#This Row],[40]])</f>
        <v>7.4173472222222217E-2</v>
      </c>
      <c r="AX8" s="139">
        <f>IF(ISBLANK(laps_times[[#This Row],[41]]),"DNF",    rounds_cum_time[[#This Row],[40]]+laps_times[[#This Row],[41]])</f>
        <v>7.6007129629629619E-2</v>
      </c>
      <c r="AY8" s="139">
        <f>IF(ISBLANK(laps_times[[#This Row],[42]]),"DNF",    rounds_cum_time[[#This Row],[41]]+laps_times[[#This Row],[42]])</f>
        <v>7.7867106481481471E-2</v>
      </c>
      <c r="AZ8" s="139">
        <f>IF(ISBLANK(laps_times[[#This Row],[43]]),"DNF",    rounds_cum_time[[#This Row],[42]]+laps_times[[#This Row],[43]])</f>
        <v>7.9714479166666657E-2</v>
      </c>
      <c r="BA8" s="139">
        <f>IF(ISBLANK(laps_times[[#This Row],[44]]),"DNF",    rounds_cum_time[[#This Row],[43]]+laps_times[[#This Row],[44]])</f>
        <v>8.1575370370370368E-2</v>
      </c>
      <c r="BB8" s="139">
        <f>IF(ISBLANK(laps_times[[#This Row],[45]]),"DNF",    rounds_cum_time[[#This Row],[44]]+laps_times[[#This Row],[45]])</f>
        <v>8.3419687499999992E-2</v>
      </c>
      <c r="BC8" s="139">
        <f>IF(ISBLANK(laps_times[[#This Row],[46]]),"DNF",    rounds_cum_time[[#This Row],[45]]+laps_times[[#This Row],[46]])</f>
        <v>8.5288749999999997E-2</v>
      </c>
      <c r="BD8" s="139">
        <f>IF(ISBLANK(laps_times[[#This Row],[47]]),"DNF",    rounds_cum_time[[#This Row],[46]]+laps_times[[#This Row],[47]])</f>
        <v>8.714158564814814E-2</v>
      </c>
      <c r="BE8" s="139">
        <f>IF(ISBLANK(laps_times[[#This Row],[48]]),"DNF",    rounds_cum_time[[#This Row],[47]]+laps_times[[#This Row],[48]])</f>
        <v>8.8990254629629617E-2</v>
      </c>
      <c r="BF8" s="139">
        <f>IF(ISBLANK(laps_times[[#This Row],[49]]),"DNF",    rounds_cum_time[[#This Row],[48]]+laps_times[[#This Row],[49]])</f>
        <v>9.0840185185185177E-2</v>
      </c>
      <c r="BG8" s="139">
        <f>IF(ISBLANK(laps_times[[#This Row],[50]]),"DNF",    rounds_cum_time[[#This Row],[49]]+laps_times[[#This Row],[50]])</f>
        <v>9.2701342592592578E-2</v>
      </c>
      <c r="BH8" s="139">
        <f>IF(ISBLANK(laps_times[[#This Row],[51]]),"DNF",    rounds_cum_time[[#This Row],[50]]+laps_times[[#This Row],[51]])</f>
        <v>9.4547800925925907E-2</v>
      </c>
      <c r="BI8" s="139">
        <f>IF(ISBLANK(laps_times[[#This Row],[52]]),"DNF",    rounds_cum_time[[#This Row],[51]]+laps_times[[#This Row],[52]])</f>
        <v>9.6371886574074056E-2</v>
      </c>
      <c r="BJ8" s="139">
        <f>IF(ISBLANK(laps_times[[#This Row],[53]]),"DNF",    rounds_cum_time[[#This Row],[52]]+laps_times[[#This Row],[53]])</f>
        <v>9.824398148148146E-2</v>
      </c>
      <c r="BK8" s="139">
        <f>IF(ISBLANK(laps_times[[#This Row],[54]]),"DNF",    rounds_cum_time[[#This Row],[53]]+laps_times[[#This Row],[54]])</f>
        <v>0.1001093634259259</v>
      </c>
      <c r="BL8" s="139">
        <f>IF(ISBLANK(laps_times[[#This Row],[55]]),"DNF",    rounds_cum_time[[#This Row],[54]]+laps_times[[#This Row],[55]])</f>
        <v>0.10195998842592589</v>
      </c>
      <c r="BM8" s="139">
        <f>IF(ISBLANK(laps_times[[#This Row],[56]]),"DNF",    rounds_cum_time[[#This Row],[55]]+laps_times[[#This Row],[56]])</f>
        <v>0.10382217592592589</v>
      </c>
      <c r="BN8" s="139">
        <f>IF(ISBLANK(laps_times[[#This Row],[57]]),"DNF",    rounds_cum_time[[#This Row],[56]]+laps_times[[#This Row],[57]])</f>
        <v>0.10569758101851849</v>
      </c>
      <c r="BO8" s="139">
        <f>IF(ISBLANK(laps_times[[#This Row],[58]]),"DNF",    rounds_cum_time[[#This Row],[57]]+laps_times[[#This Row],[58]])</f>
        <v>0.10754836805555552</v>
      </c>
      <c r="BP8" s="139">
        <f>IF(ISBLANK(laps_times[[#This Row],[59]]),"DNF",    rounds_cum_time[[#This Row],[58]]+laps_times[[#This Row],[59]])</f>
        <v>0.1094343171296296</v>
      </c>
      <c r="BQ8" s="139">
        <f>IF(ISBLANK(laps_times[[#This Row],[60]]),"DNF",    rounds_cum_time[[#This Row],[59]]+laps_times[[#This Row],[60]])</f>
        <v>0.1113159722222222</v>
      </c>
      <c r="BR8" s="139">
        <f>IF(ISBLANK(laps_times[[#This Row],[61]]),"DNF",    rounds_cum_time[[#This Row],[60]]+laps_times[[#This Row],[61]])</f>
        <v>0.11313688657407404</v>
      </c>
      <c r="BS8" s="139">
        <f>IF(ISBLANK(laps_times[[#This Row],[62]]),"DNF",    rounds_cum_time[[#This Row],[61]]+laps_times[[#This Row],[62]])</f>
        <v>0.11500783564814812</v>
      </c>
      <c r="BT8" s="140">
        <f>IF(ISBLANK(laps_times[[#This Row],[63]]),"DNF",    rounds_cum_time[[#This Row],[62]]+laps_times[[#This Row],[63]])</f>
        <v>0.11676555555555553</v>
      </c>
    </row>
    <row r="9" spans="2:72" x14ac:dyDescent="0.2">
      <c r="B9" s="130">
        <f>laps_times[[#This Row],[poř]]</f>
        <v>4</v>
      </c>
      <c r="C9" s="131">
        <f>laps_times[[#This Row],[s.č.]]</f>
        <v>6</v>
      </c>
      <c r="D9" s="131" t="str">
        <f>laps_times[[#This Row],[jméno]]</f>
        <v>Sedlák Pavel</v>
      </c>
      <c r="E9" s="132">
        <f>laps_times[[#This Row],[roč]]</f>
        <v>1971</v>
      </c>
      <c r="F9" s="132" t="str">
        <f>laps_times[[#This Row],[kat]]</f>
        <v>MB</v>
      </c>
      <c r="G9" s="132">
        <f>laps_times[[#This Row],[poř_kat]]</f>
        <v>3</v>
      </c>
      <c r="H9" s="131" t="str">
        <f>laps_times[[#This Row],[klub]]</f>
        <v>Česká asociace ultramaratonců</v>
      </c>
      <c r="I9" s="134">
        <f>laps_times[[#This Row],[celk. čas]]</f>
        <v>0.1188982638888889</v>
      </c>
      <c r="J9" s="139">
        <f>laps_times[[#This Row],[1]]</f>
        <v>2.2779861111111113E-3</v>
      </c>
      <c r="K9" s="139">
        <f>IF(ISBLANK(laps_times[[#This Row],[2]]),"DNF",    rounds_cum_time[[#This Row],[1]]+laps_times[[#This Row],[2]])</f>
        <v>4.1120717592592598E-3</v>
      </c>
      <c r="L9" s="139">
        <f>IF(ISBLANK(laps_times[[#This Row],[3]]),"DNF",    rounds_cum_time[[#This Row],[2]]+laps_times[[#This Row],[3]])</f>
        <v>5.9324421296296304E-3</v>
      </c>
      <c r="M9" s="139">
        <f>IF(ISBLANK(laps_times[[#This Row],[4]]),"DNF",    rounds_cum_time[[#This Row],[3]]+laps_times[[#This Row],[4]])</f>
        <v>7.748796296296297E-3</v>
      </c>
      <c r="N9" s="139">
        <f>IF(ISBLANK(laps_times[[#This Row],[5]]),"DNF",    rounds_cum_time[[#This Row],[4]]+laps_times[[#This Row],[5]])</f>
        <v>9.5768287037037037E-3</v>
      </c>
      <c r="O9" s="139">
        <f>IF(ISBLANK(laps_times[[#This Row],[6]]),"DNF",    rounds_cum_time[[#This Row],[5]]+laps_times[[#This Row],[6]])</f>
        <v>1.1423587962962964E-2</v>
      </c>
      <c r="P9" s="139">
        <f>IF(ISBLANK(laps_times[[#This Row],[7]]),"DNF",    rounds_cum_time[[#This Row],[6]]+laps_times[[#This Row],[7]])</f>
        <v>1.3275648148148149E-2</v>
      </c>
      <c r="Q9" s="139">
        <f>IF(ISBLANK(laps_times[[#This Row],[8]]),"DNF",    rounds_cum_time[[#This Row],[7]]+laps_times[[#This Row],[8]])</f>
        <v>1.5131770833333334E-2</v>
      </c>
      <c r="R9" s="139">
        <f>IF(ISBLANK(laps_times[[#This Row],[9]]),"DNF",    rounds_cum_time[[#This Row],[8]]+laps_times[[#This Row],[9]])</f>
        <v>1.6969305555555557E-2</v>
      </c>
      <c r="S9" s="139">
        <f>IF(ISBLANK(laps_times[[#This Row],[10]]),"DNF",    rounds_cum_time[[#This Row],[9]]+laps_times[[#This Row],[10]])</f>
        <v>1.8812881944444446E-2</v>
      </c>
      <c r="T9" s="139">
        <f>IF(ISBLANK(laps_times[[#This Row],[11]]),"DNF",    rounds_cum_time[[#This Row],[10]]+laps_times[[#This Row],[11]])</f>
        <v>2.0644745370370372E-2</v>
      </c>
      <c r="U9" s="139">
        <f>IF(ISBLANK(laps_times[[#This Row],[12]]),"DNF",    rounds_cum_time[[#This Row],[11]]+laps_times[[#This Row],[12]])</f>
        <v>2.246263888888889E-2</v>
      </c>
      <c r="V9" s="139">
        <f>IF(ISBLANK(laps_times[[#This Row],[13]]),"DNF",    rounds_cum_time[[#This Row],[12]]+laps_times[[#This Row],[13]])</f>
        <v>2.4280543981481481E-2</v>
      </c>
      <c r="W9" s="139">
        <f>IF(ISBLANK(laps_times[[#This Row],[14]]),"DNF",    rounds_cum_time[[#This Row],[13]]+laps_times[[#This Row],[14]])</f>
        <v>2.6106111111111111E-2</v>
      </c>
      <c r="X9" s="139">
        <f>IF(ISBLANK(laps_times[[#This Row],[15]]),"DNF",    rounds_cum_time[[#This Row],[14]]+laps_times[[#This Row],[15]])</f>
        <v>2.796195601851852E-2</v>
      </c>
      <c r="Y9" s="139">
        <f>IF(ISBLANK(laps_times[[#This Row],[16]]),"DNF",    rounds_cum_time[[#This Row],[15]]+laps_times[[#This Row],[16]])</f>
        <v>2.9800740740740742E-2</v>
      </c>
      <c r="Z9" s="139">
        <f>IF(ISBLANK(laps_times[[#This Row],[17]]),"DNF",    rounds_cum_time[[#This Row],[16]]+laps_times[[#This Row],[17]])</f>
        <v>3.1626527777777781E-2</v>
      </c>
      <c r="AA9" s="139">
        <f>IF(ISBLANK(laps_times[[#This Row],[18]]),"DNF",    rounds_cum_time[[#This Row],[17]]+laps_times[[#This Row],[18]])</f>
        <v>3.3477488425925926E-2</v>
      </c>
      <c r="AB9" s="139">
        <f>IF(ISBLANK(laps_times[[#This Row],[19]]),"DNF",    rounds_cum_time[[#This Row],[18]]+laps_times[[#This Row],[19]])</f>
        <v>3.532729166666667E-2</v>
      </c>
      <c r="AC9" s="139">
        <f>IF(ISBLANK(laps_times[[#This Row],[20]]),"DNF",    rounds_cum_time[[#This Row],[19]]+laps_times[[#This Row],[20]])</f>
        <v>3.7172175925925928E-2</v>
      </c>
      <c r="AD9" s="139">
        <f>IF(ISBLANK(laps_times[[#This Row],[21]]),"DNF",    rounds_cum_time[[#This Row],[20]]+laps_times[[#This Row],[21]])</f>
        <v>3.9011736111111112E-2</v>
      </c>
      <c r="AE9" s="139">
        <f>IF(ISBLANK(laps_times[[#This Row],[22]]),"DNF",    rounds_cum_time[[#This Row],[21]]+laps_times[[#This Row],[22]])</f>
        <v>4.0853530092592592E-2</v>
      </c>
      <c r="AF9" s="139">
        <f>IF(ISBLANK(laps_times[[#This Row],[23]]),"DNF",    rounds_cum_time[[#This Row],[22]]+laps_times[[#This Row],[23]])</f>
        <v>4.2698090277777781E-2</v>
      </c>
      <c r="AG9" s="139">
        <f>IF(ISBLANK(laps_times[[#This Row],[24]]),"DNF",    rounds_cum_time[[#This Row],[23]]+laps_times[[#This Row],[24]])</f>
        <v>4.4538113425925931E-2</v>
      </c>
      <c r="AH9" s="139">
        <f>IF(ISBLANK(laps_times[[#This Row],[25]]),"DNF",    rounds_cum_time[[#This Row],[24]]+laps_times[[#This Row],[25]])</f>
        <v>4.6405937500000008E-2</v>
      </c>
      <c r="AI9" s="139">
        <f>IF(ISBLANK(laps_times[[#This Row],[26]]),"DNF",    rounds_cum_time[[#This Row],[25]]+laps_times[[#This Row],[26]])</f>
        <v>4.8256111111111118E-2</v>
      </c>
      <c r="AJ9" s="139">
        <f>IF(ISBLANK(laps_times[[#This Row],[27]]),"DNF",    rounds_cum_time[[#This Row],[26]]+laps_times[[#This Row],[27]])</f>
        <v>5.0109733796296303E-2</v>
      </c>
      <c r="AK9" s="139">
        <f>IF(ISBLANK(laps_times[[#This Row],[28]]),"DNF",    rounds_cum_time[[#This Row],[27]]+laps_times[[#This Row],[28]])</f>
        <v>5.195901620370371E-2</v>
      </c>
      <c r="AL9" s="139">
        <f>IF(ISBLANK(laps_times[[#This Row],[29]]),"DNF",    rounds_cum_time[[#This Row],[28]]+laps_times[[#This Row],[29]])</f>
        <v>5.3823622685185195E-2</v>
      </c>
      <c r="AM9" s="139">
        <f>IF(ISBLANK(laps_times[[#This Row],[30]]),"DNF",    rounds_cum_time[[#This Row],[29]]+laps_times[[#This Row],[30]])</f>
        <v>5.5671250000000012E-2</v>
      </c>
      <c r="AN9" s="139">
        <f>IF(ISBLANK(laps_times[[#This Row],[31]]),"DNF",    rounds_cum_time[[#This Row],[30]]+laps_times[[#This Row],[31]])</f>
        <v>5.7517314814814827E-2</v>
      </c>
      <c r="AO9" s="139">
        <f>IF(ISBLANK(laps_times[[#This Row],[32]]),"DNF",    rounds_cum_time[[#This Row],[31]]+laps_times[[#This Row],[32]])</f>
        <v>5.9399178240740751E-2</v>
      </c>
      <c r="AP9" s="139">
        <f>IF(ISBLANK(laps_times[[#This Row],[33]]),"DNF",    rounds_cum_time[[#This Row],[32]]+laps_times[[#This Row],[33]])</f>
        <v>6.1254120370370382E-2</v>
      </c>
      <c r="AQ9" s="139">
        <f>IF(ISBLANK(laps_times[[#This Row],[34]]),"DNF",    rounds_cum_time[[#This Row],[33]]+laps_times[[#This Row],[34]])</f>
        <v>6.3092037037037044E-2</v>
      </c>
      <c r="AR9" s="139">
        <f>IF(ISBLANK(laps_times[[#This Row],[35]]),"DNF",    rounds_cum_time[[#This Row],[34]]+laps_times[[#This Row],[35]])</f>
        <v>6.4946689814814815E-2</v>
      </c>
      <c r="AS9" s="139">
        <f>IF(ISBLANK(laps_times[[#This Row],[36]]),"DNF",    rounds_cum_time[[#This Row],[35]]+laps_times[[#This Row],[36]])</f>
        <v>6.6790983796296291E-2</v>
      </c>
      <c r="AT9" s="139">
        <f>IF(ISBLANK(laps_times[[#This Row],[37]]),"DNF",    rounds_cum_time[[#This Row],[36]]+laps_times[[#This Row],[37]])</f>
        <v>6.8629513888888882E-2</v>
      </c>
      <c r="AU9" s="139">
        <f>IF(ISBLANK(laps_times[[#This Row],[38]]),"DNF",    rounds_cum_time[[#This Row],[37]]+laps_times[[#This Row],[38]])</f>
        <v>7.0515810185185185E-2</v>
      </c>
      <c r="AV9" s="139">
        <f>IF(ISBLANK(laps_times[[#This Row],[39]]),"DNF",    rounds_cum_time[[#This Row],[38]]+laps_times[[#This Row],[39]])</f>
        <v>7.2419282407407401E-2</v>
      </c>
      <c r="AW9" s="139">
        <f>IF(ISBLANK(laps_times[[#This Row],[40]]),"DNF",    rounds_cum_time[[#This Row],[39]]+laps_times[[#This Row],[40]])</f>
        <v>7.4413715277777778E-2</v>
      </c>
      <c r="AX9" s="139">
        <f>IF(ISBLANK(laps_times[[#This Row],[41]]),"DNF",    rounds_cum_time[[#This Row],[40]]+laps_times[[#This Row],[41]])</f>
        <v>7.6314965277777772E-2</v>
      </c>
      <c r="AY9" s="139">
        <f>IF(ISBLANK(laps_times[[#This Row],[42]]),"DNF",    rounds_cum_time[[#This Row],[41]]+laps_times[[#This Row],[42]])</f>
        <v>7.8258206018518517E-2</v>
      </c>
      <c r="AZ9" s="139">
        <f>IF(ISBLANK(laps_times[[#This Row],[43]]),"DNF",    rounds_cum_time[[#This Row],[42]]+laps_times[[#This Row],[43]])</f>
        <v>8.0156689814814816E-2</v>
      </c>
      <c r="BA9" s="139">
        <f>IF(ISBLANK(laps_times[[#This Row],[44]]),"DNF",    rounds_cum_time[[#This Row],[43]]+laps_times[[#This Row],[44]])</f>
        <v>8.206657407407407E-2</v>
      </c>
      <c r="BB9" s="139">
        <f>IF(ISBLANK(laps_times[[#This Row],[45]]),"DNF",    rounds_cum_time[[#This Row],[44]]+laps_times[[#This Row],[45]])</f>
        <v>8.3954131944444441E-2</v>
      </c>
      <c r="BC9" s="139">
        <f>IF(ISBLANK(laps_times[[#This Row],[46]]),"DNF",    rounds_cum_time[[#This Row],[45]]+laps_times[[#This Row],[46]])</f>
        <v>8.5878113425925925E-2</v>
      </c>
      <c r="BD9" s="139">
        <f>IF(ISBLANK(laps_times[[#This Row],[47]]),"DNF",    rounds_cum_time[[#This Row],[46]]+laps_times[[#This Row],[47]])</f>
        <v>8.7784791666666667E-2</v>
      </c>
      <c r="BE9" s="139">
        <f>IF(ISBLANK(laps_times[[#This Row],[48]]),"DNF",    rounds_cum_time[[#This Row],[47]]+laps_times[[#This Row],[48]])</f>
        <v>8.9694814814814811E-2</v>
      </c>
      <c r="BF9" s="139">
        <f>IF(ISBLANK(laps_times[[#This Row],[49]]),"DNF",    rounds_cum_time[[#This Row],[48]]+laps_times[[#This Row],[49]])</f>
        <v>9.1599583333333331E-2</v>
      </c>
      <c r="BG9" s="139">
        <f>IF(ISBLANK(laps_times[[#This Row],[50]]),"DNF",    rounds_cum_time[[#This Row],[49]]+laps_times[[#This Row],[50]])</f>
        <v>9.3508530092592593E-2</v>
      </c>
      <c r="BH9" s="139">
        <f>IF(ISBLANK(laps_times[[#This Row],[51]]),"DNF",    rounds_cum_time[[#This Row],[50]]+laps_times[[#This Row],[51]])</f>
        <v>9.5390405092592598E-2</v>
      </c>
      <c r="BI9" s="139">
        <f>IF(ISBLANK(laps_times[[#This Row],[52]]),"DNF",    rounds_cum_time[[#This Row],[51]]+laps_times[[#This Row],[52]])</f>
        <v>9.7317604166666669E-2</v>
      </c>
      <c r="BJ9" s="139">
        <f>IF(ISBLANK(laps_times[[#This Row],[53]]),"DNF",    rounds_cum_time[[#This Row],[52]]+laps_times[[#This Row],[53]])</f>
        <v>9.9257418981481479E-2</v>
      </c>
      <c r="BK9" s="139">
        <f>IF(ISBLANK(laps_times[[#This Row],[54]]),"DNF",    rounds_cum_time[[#This Row],[53]]+laps_times[[#This Row],[54]])</f>
        <v>0.10120679398148148</v>
      </c>
      <c r="BL9" s="139">
        <f>IF(ISBLANK(laps_times[[#This Row],[55]]),"DNF",    rounds_cum_time[[#This Row],[54]]+laps_times[[#This Row],[55]])</f>
        <v>0.10319180555555556</v>
      </c>
      <c r="BM9" s="139">
        <f>IF(ISBLANK(laps_times[[#This Row],[56]]),"DNF",    rounds_cum_time[[#This Row],[55]]+laps_times[[#This Row],[56]])</f>
        <v>0.10515689814814815</v>
      </c>
      <c r="BN9" s="139">
        <f>IF(ISBLANK(laps_times[[#This Row],[57]]),"DNF",    rounds_cum_time[[#This Row],[56]]+laps_times[[#This Row],[57]])</f>
        <v>0.10708923611111111</v>
      </c>
      <c r="BO9" s="139">
        <f>IF(ISBLANK(laps_times[[#This Row],[58]]),"DNF",    rounds_cum_time[[#This Row],[57]]+laps_times[[#This Row],[58]])</f>
        <v>0.10906402777777778</v>
      </c>
      <c r="BP9" s="139">
        <f>IF(ISBLANK(laps_times[[#This Row],[59]]),"DNF",    rounds_cum_time[[#This Row],[58]]+laps_times[[#This Row],[59]])</f>
        <v>0.1110312037037037</v>
      </c>
      <c r="BQ9" s="139">
        <f>IF(ISBLANK(laps_times[[#This Row],[60]]),"DNF",    rounds_cum_time[[#This Row],[59]]+laps_times[[#This Row],[60]])</f>
        <v>0.11300670138888888</v>
      </c>
      <c r="BR9" s="139">
        <f>IF(ISBLANK(laps_times[[#This Row],[61]]),"DNF",    rounds_cum_time[[#This Row],[60]]+laps_times[[#This Row],[61]])</f>
        <v>0.1149833912037037</v>
      </c>
      <c r="BS9" s="139">
        <f>IF(ISBLANK(laps_times[[#This Row],[62]]),"DNF",    rounds_cum_time[[#This Row],[61]]+laps_times[[#This Row],[62]])</f>
        <v>0.11692714120370369</v>
      </c>
      <c r="BT9" s="140">
        <f>IF(ISBLANK(laps_times[[#This Row],[63]]),"DNF",    rounds_cum_time[[#This Row],[62]]+laps_times[[#This Row],[63]])</f>
        <v>0.11889826388888888</v>
      </c>
    </row>
    <row r="10" spans="2:72" x14ac:dyDescent="0.2">
      <c r="B10" s="130">
        <f>laps_times[[#This Row],[poř]]</f>
        <v>5</v>
      </c>
      <c r="C10" s="131">
        <f>laps_times[[#This Row],[s.č.]]</f>
        <v>16</v>
      </c>
      <c r="D10" s="131" t="str">
        <f>laps_times[[#This Row],[jméno]]</f>
        <v>Kopecký Martin</v>
      </c>
      <c r="E10" s="132">
        <f>laps_times[[#This Row],[roč]]</f>
        <v>1979</v>
      </c>
      <c r="F10" s="132" t="str">
        <f>laps_times[[#This Row],[kat]]</f>
        <v>MA</v>
      </c>
      <c r="G10" s="132">
        <f>laps_times[[#This Row],[poř_kat]]</f>
        <v>2</v>
      </c>
      <c r="H10" s="131" t="str">
        <f>laps_times[[#This Row],[klub]]</f>
        <v>-</v>
      </c>
      <c r="I10" s="134">
        <f>laps_times[[#This Row],[celk. čas]]</f>
        <v>0.12033876157407408</v>
      </c>
      <c r="J10" s="139">
        <f>laps_times[[#This Row],[1]]</f>
        <v>2.4202430555555557E-3</v>
      </c>
      <c r="K10" s="139">
        <f>IF(ISBLANK(laps_times[[#This Row],[2]]),"DNF",    rounds_cum_time[[#This Row],[1]]+laps_times[[#This Row],[2]])</f>
        <v>4.2575462962962966E-3</v>
      </c>
      <c r="L10" s="139">
        <f>IF(ISBLANK(laps_times[[#This Row],[3]]),"DNF",    rounds_cum_time[[#This Row],[2]]+laps_times[[#This Row],[3]])</f>
        <v>6.1448611111111114E-3</v>
      </c>
      <c r="M10" s="139">
        <f>IF(ISBLANK(laps_times[[#This Row],[4]]),"DNF",    rounds_cum_time[[#This Row],[3]]+laps_times[[#This Row],[4]])</f>
        <v>8.064421296296297E-3</v>
      </c>
      <c r="N10" s="139">
        <f>IF(ISBLANK(laps_times[[#This Row],[5]]),"DNF",    rounds_cum_time[[#This Row],[4]]+laps_times[[#This Row],[5]])</f>
        <v>9.9131712962962967E-3</v>
      </c>
      <c r="O10" s="139">
        <f>IF(ISBLANK(laps_times[[#This Row],[6]]),"DNF",    rounds_cum_time[[#This Row],[5]]+laps_times[[#This Row],[6]])</f>
        <v>1.1779594907407407E-2</v>
      </c>
      <c r="P10" s="139">
        <f>IF(ISBLANK(laps_times[[#This Row],[7]]),"DNF",    rounds_cum_time[[#This Row],[6]]+laps_times[[#This Row],[7]])</f>
        <v>1.365611111111111E-2</v>
      </c>
      <c r="Q10" s="139">
        <f>IF(ISBLANK(laps_times[[#This Row],[8]]),"DNF",    rounds_cum_time[[#This Row],[7]]+laps_times[[#This Row],[8]])</f>
        <v>1.5521770833333332E-2</v>
      </c>
      <c r="R10" s="139">
        <f>IF(ISBLANK(laps_times[[#This Row],[9]]),"DNF",    rounds_cum_time[[#This Row],[8]]+laps_times[[#This Row],[9]])</f>
        <v>1.7385138888888887E-2</v>
      </c>
      <c r="S10" s="139">
        <f>IF(ISBLANK(laps_times[[#This Row],[10]]),"DNF",    rounds_cum_time[[#This Row],[9]]+laps_times[[#This Row],[10]])</f>
        <v>1.9271284722222219E-2</v>
      </c>
      <c r="T10" s="139">
        <f>IF(ISBLANK(laps_times[[#This Row],[11]]),"DNF",    rounds_cum_time[[#This Row],[10]]+laps_times[[#This Row],[11]])</f>
        <v>2.1156238425925924E-2</v>
      </c>
      <c r="U10" s="139">
        <f>IF(ISBLANK(laps_times[[#This Row],[12]]),"DNF",    rounds_cum_time[[#This Row],[11]]+laps_times[[#This Row],[12]])</f>
        <v>2.304884259259259E-2</v>
      </c>
      <c r="V10" s="139">
        <f>IF(ISBLANK(laps_times[[#This Row],[13]]),"DNF",    rounds_cum_time[[#This Row],[12]]+laps_times[[#This Row],[13]])</f>
        <v>2.4901030092592591E-2</v>
      </c>
      <c r="W10" s="139">
        <f>IF(ISBLANK(laps_times[[#This Row],[14]]),"DNF",    rounds_cum_time[[#This Row],[13]]+laps_times[[#This Row],[14]])</f>
        <v>2.670931712962963E-2</v>
      </c>
      <c r="X10" s="139">
        <f>IF(ISBLANK(laps_times[[#This Row],[15]]),"DNF",    rounds_cum_time[[#This Row],[14]]+laps_times[[#This Row],[15]])</f>
        <v>2.8511481481481481E-2</v>
      </c>
      <c r="Y10" s="139">
        <f>IF(ISBLANK(laps_times[[#This Row],[16]]),"DNF",    rounds_cum_time[[#This Row],[15]]+laps_times[[#This Row],[16]])</f>
        <v>3.0347800925925927E-2</v>
      </c>
      <c r="Z10" s="139">
        <f>IF(ISBLANK(laps_times[[#This Row],[17]]),"DNF",    rounds_cum_time[[#This Row],[16]]+laps_times[[#This Row],[17]])</f>
        <v>3.218085648148148E-2</v>
      </c>
      <c r="AA10" s="139">
        <f>IF(ISBLANK(laps_times[[#This Row],[18]]),"DNF",    rounds_cum_time[[#This Row],[17]]+laps_times[[#This Row],[18]])</f>
        <v>3.40180787037037E-2</v>
      </c>
      <c r="AB10" s="139">
        <f>IF(ISBLANK(laps_times[[#This Row],[19]]),"DNF",    rounds_cum_time[[#This Row],[18]]+laps_times[[#This Row],[19]])</f>
        <v>3.5862499999999999E-2</v>
      </c>
      <c r="AC10" s="139">
        <f>IF(ISBLANK(laps_times[[#This Row],[20]]),"DNF",    rounds_cum_time[[#This Row],[19]]+laps_times[[#This Row],[20]])</f>
        <v>3.7724537037037036E-2</v>
      </c>
      <c r="AD10" s="139">
        <f>IF(ISBLANK(laps_times[[#This Row],[21]]),"DNF",    rounds_cum_time[[#This Row],[20]]+laps_times[[#This Row],[21]])</f>
        <v>3.9546990740740737E-2</v>
      </c>
      <c r="AE10" s="139">
        <f>IF(ISBLANK(laps_times[[#This Row],[22]]),"DNF",    rounds_cum_time[[#This Row],[21]]+laps_times[[#This Row],[22]])</f>
        <v>4.1372256944444442E-2</v>
      </c>
      <c r="AF10" s="139">
        <f>IF(ISBLANK(laps_times[[#This Row],[23]]),"DNF",    rounds_cum_time[[#This Row],[22]]+laps_times[[#This Row],[23]])</f>
        <v>4.3206724537037035E-2</v>
      </c>
      <c r="AG10" s="139">
        <f>IF(ISBLANK(laps_times[[#This Row],[24]]),"DNF",    rounds_cum_time[[#This Row],[23]]+laps_times[[#This Row],[24]])</f>
        <v>4.5034398148148143E-2</v>
      </c>
      <c r="AH10" s="139">
        <f>IF(ISBLANK(laps_times[[#This Row],[25]]),"DNF",    rounds_cum_time[[#This Row],[24]]+laps_times[[#This Row],[25]])</f>
        <v>4.6889525462962961E-2</v>
      </c>
      <c r="AI10" s="139">
        <f>IF(ISBLANK(laps_times[[#This Row],[26]]),"DNF",    rounds_cum_time[[#This Row],[25]]+laps_times[[#This Row],[26]])</f>
        <v>4.870497685185185E-2</v>
      </c>
      <c r="AJ10" s="139">
        <f>IF(ISBLANK(laps_times[[#This Row],[27]]),"DNF",    rounds_cum_time[[#This Row],[26]]+laps_times[[#This Row],[27]])</f>
        <v>5.052898148148148E-2</v>
      </c>
      <c r="AK10" s="139">
        <f>IF(ISBLANK(laps_times[[#This Row],[28]]),"DNF",    rounds_cum_time[[#This Row],[27]]+laps_times[[#This Row],[28]])</f>
        <v>5.2354479166666662E-2</v>
      </c>
      <c r="AL10" s="139">
        <f>IF(ISBLANK(laps_times[[#This Row],[29]]),"DNF",    rounds_cum_time[[#This Row],[28]]+laps_times[[#This Row],[29]])</f>
        <v>5.4177581018518516E-2</v>
      </c>
      <c r="AM10" s="139">
        <f>IF(ISBLANK(laps_times[[#This Row],[30]]),"DNF",    rounds_cum_time[[#This Row],[29]]+laps_times[[#This Row],[30]])</f>
        <v>5.6018414351851849E-2</v>
      </c>
      <c r="AN10" s="139">
        <f>IF(ISBLANK(laps_times[[#This Row],[31]]),"DNF",    rounds_cum_time[[#This Row],[30]]+laps_times[[#This Row],[31]])</f>
        <v>5.7862071759259254E-2</v>
      </c>
      <c r="AO10" s="139">
        <f>IF(ISBLANK(laps_times[[#This Row],[32]]),"DNF",    rounds_cum_time[[#This Row],[31]]+laps_times[[#This Row],[32]])</f>
        <v>5.9702314814814812E-2</v>
      </c>
      <c r="AP10" s="139">
        <f>IF(ISBLANK(laps_times[[#This Row],[33]]),"DNF",    rounds_cum_time[[#This Row],[32]]+laps_times[[#This Row],[33]])</f>
        <v>6.1606145833333334E-2</v>
      </c>
      <c r="AQ10" s="139">
        <f>IF(ISBLANK(laps_times[[#This Row],[34]]),"DNF",    rounds_cum_time[[#This Row],[33]]+laps_times[[#This Row],[34]])</f>
        <v>6.3457581018518519E-2</v>
      </c>
      <c r="AR10" s="139">
        <f>IF(ISBLANK(laps_times[[#This Row],[35]]),"DNF",    rounds_cum_time[[#This Row],[34]]+laps_times[[#This Row],[35]])</f>
        <v>6.5327442129629626E-2</v>
      </c>
      <c r="AS10" s="139">
        <f>IF(ISBLANK(laps_times[[#This Row],[36]]),"DNF",    rounds_cum_time[[#This Row],[35]]+laps_times[[#This Row],[36]])</f>
        <v>6.7218287037037028E-2</v>
      </c>
      <c r="AT10" s="139">
        <f>IF(ISBLANK(laps_times[[#This Row],[37]]),"DNF",    rounds_cum_time[[#This Row],[36]]+laps_times[[#This Row],[37]])</f>
        <v>6.9087615740740738E-2</v>
      </c>
      <c r="AU10" s="139">
        <f>IF(ISBLANK(laps_times[[#This Row],[38]]),"DNF",    rounds_cum_time[[#This Row],[37]]+laps_times[[#This Row],[38]])</f>
        <v>7.0965555555555546E-2</v>
      </c>
      <c r="AV10" s="139">
        <f>IF(ISBLANK(laps_times[[#This Row],[39]]),"DNF",    rounds_cum_time[[#This Row],[38]]+laps_times[[#This Row],[39]])</f>
        <v>7.2846562499999989E-2</v>
      </c>
      <c r="AW10" s="139">
        <f>IF(ISBLANK(laps_times[[#This Row],[40]]),"DNF",    rounds_cum_time[[#This Row],[39]]+laps_times[[#This Row],[40]])</f>
        <v>7.4737754629629616E-2</v>
      </c>
      <c r="AX10" s="139">
        <f>IF(ISBLANK(laps_times[[#This Row],[41]]),"DNF",    rounds_cum_time[[#This Row],[40]]+laps_times[[#This Row],[41]])</f>
        <v>7.6656354166666649E-2</v>
      </c>
      <c r="AY10" s="139">
        <f>IF(ISBLANK(laps_times[[#This Row],[42]]),"DNF",    rounds_cum_time[[#This Row],[41]]+laps_times[[#This Row],[42]])</f>
        <v>7.8542222222222208E-2</v>
      </c>
      <c r="AZ10" s="139">
        <f>IF(ISBLANK(laps_times[[#This Row],[43]]),"DNF",    rounds_cum_time[[#This Row],[42]]+laps_times[[#This Row],[43]])</f>
        <v>8.0452384259259241E-2</v>
      </c>
      <c r="BA10" s="139">
        <f>IF(ISBLANK(laps_times[[#This Row],[44]]),"DNF",    rounds_cum_time[[#This Row],[43]]+laps_times[[#This Row],[44]])</f>
        <v>8.2352557870370352E-2</v>
      </c>
      <c r="BB10" s="139">
        <f>IF(ISBLANK(laps_times[[#This Row],[45]]),"DNF",    rounds_cum_time[[#This Row],[44]]+laps_times[[#This Row],[45]])</f>
        <v>8.4237615740740721E-2</v>
      </c>
      <c r="BC10" s="139">
        <f>IF(ISBLANK(laps_times[[#This Row],[46]]),"DNF",    rounds_cum_time[[#This Row],[45]]+laps_times[[#This Row],[46]])</f>
        <v>8.6093263888888868E-2</v>
      </c>
      <c r="BD10" s="139">
        <f>IF(ISBLANK(laps_times[[#This Row],[47]]),"DNF",    rounds_cum_time[[#This Row],[46]]+laps_times[[#This Row],[47]])</f>
        <v>8.799899305555553E-2</v>
      </c>
      <c r="BE10" s="139">
        <f>IF(ISBLANK(laps_times[[#This Row],[48]]),"DNF",    rounds_cum_time[[#This Row],[47]]+laps_times[[#This Row],[48]])</f>
        <v>8.9907928240740717E-2</v>
      </c>
      <c r="BF10" s="139">
        <f>IF(ISBLANK(laps_times[[#This Row],[49]]),"DNF",    rounds_cum_time[[#This Row],[48]]+laps_times[[#This Row],[49]])</f>
        <v>9.183050925925923E-2</v>
      </c>
      <c r="BG10" s="139">
        <f>IF(ISBLANK(laps_times[[#This Row],[50]]),"DNF",    rounds_cum_time[[#This Row],[49]]+laps_times[[#This Row],[50]])</f>
        <v>9.3767592592592569E-2</v>
      </c>
      <c r="BH10" s="139">
        <f>IF(ISBLANK(laps_times[[#This Row],[51]]),"DNF",    rounds_cum_time[[#This Row],[50]]+laps_times[[#This Row],[51]])</f>
        <v>9.5704664351851834E-2</v>
      </c>
      <c r="BI10" s="139">
        <f>IF(ISBLANK(laps_times[[#This Row],[52]]),"DNF",    rounds_cum_time[[#This Row],[51]]+laps_times[[#This Row],[52]])</f>
        <v>9.7664074074074056E-2</v>
      </c>
      <c r="BJ10" s="139">
        <f>IF(ISBLANK(laps_times[[#This Row],[53]]),"DNF",    rounds_cum_time[[#This Row],[52]]+laps_times[[#This Row],[53]])</f>
        <v>9.9618784722222201E-2</v>
      </c>
      <c r="BK10" s="139">
        <f>IF(ISBLANK(laps_times[[#This Row],[54]]),"DNF",    rounds_cum_time[[#This Row],[53]]+laps_times[[#This Row],[54]])</f>
        <v>0.10157219907407405</v>
      </c>
      <c r="BL10" s="139">
        <f>IF(ISBLANK(laps_times[[#This Row],[55]]),"DNF",    rounds_cum_time[[#This Row],[54]]+laps_times[[#This Row],[55]])</f>
        <v>0.10358832175925924</v>
      </c>
      <c r="BM10" s="139">
        <f>IF(ISBLANK(laps_times[[#This Row],[56]]),"DNF",    rounds_cum_time[[#This Row],[55]]+laps_times[[#This Row],[56]])</f>
        <v>0.10555380787037034</v>
      </c>
      <c r="BN10" s="139">
        <f>IF(ISBLANK(laps_times[[#This Row],[57]]),"DNF",    rounds_cum_time[[#This Row],[56]]+laps_times[[#This Row],[57]])</f>
        <v>0.10756753472222219</v>
      </c>
      <c r="BO10" s="139">
        <f>IF(ISBLANK(laps_times[[#This Row],[58]]),"DNF",    rounds_cum_time[[#This Row],[57]]+laps_times[[#This Row],[58]])</f>
        <v>0.10958693287037034</v>
      </c>
      <c r="BP10" s="139">
        <f>IF(ISBLANK(laps_times[[#This Row],[59]]),"DNF",    rounds_cum_time[[#This Row],[58]]+laps_times[[#This Row],[59]])</f>
        <v>0.11165555555555552</v>
      </c>
      <c r="BQ10" s="139">
        <f>IF(ISBLANK(laps_times[[#This Row],[60]]),"DNF",    rounds_cum_time[[#This Row],[59]]+laps_times[[#This Row],[60]])</f>
        <v>0.11374144675925922</v>
      </c>
      <c r="BR10" s="139">
        <f>IF(ISBLANK(laps_times[[#This Row],[61]]),"DNF",    rounds_cum_time[[#This Row],[60]]+laps_times[[#This Row],[61]])</f>
        <v>0.11592738425925922</v>
      </c>
      <c r="BS10" s="139">
        <f>IF(ISBLANK(laps_times[[#This Row],[62]]),"DNF",    rounds_cum_time[[#This Row],[61]]+laps_times[[#This Row],[62]])</f>
        <v>0.118137037037037</v>
      </c>
      <c r="BT10" s="140">
        <f>IF(ISBLANK(laps_times[[#This Row],[63]]),"DNF",    rounds_cum_time[[#This Row],[62]]+laps_times[[#This Row],[63]])</f>
        <v>0.12033876157407404</v>
      </c>
    </row>
    <row r="11" spans="2:72" x14ac:dyDescent="0.2">
      <c r="B11" s="130">
        <f>laps_times[[#This Row],[poř]]</f>
        <v>6</v>
      </c>
      <c r="C11" s="131">
        <f>laps_times[[#This Row],[s.č.]]</f>
        <v>17</v>
      </c>
      <c r="D11" s="131" t="str">
        <f>laps_times[[#This Row],[jméno]]</f>
        <v>Uhlíř Radek</v>
      </c>
      <c r="E11" s="132">
        <f>laps_times[[#This Row],[roč]]</f>
        <v>1967</v>
      </c>
      <c r="F11" s="132" t="str">
        <f>laps_times[[#This Row],[kat]]</f>
        <v>MB</v>
      </c>
      <c r="G11" s="132">
        <f>laps_times[[#This Row],[poř_kat]]</f>
        <v>4</v>
      </c>
      <c r="H11" s="131" t="str">
        <f>laps_times[[#This Row],[klub]]</f>
        <v>TriSK České Budějovice</v>
      </c>
      <c r="I11" s="134">
        <f>laps_times[[#This Row],[celk. čas]]</f>
        <v>0.12132422453703702</v>
      </c>
      <c r="J11" s="139">
        <f>laps_times[[#This Row],[1]]</f>
        <v>2.4066435185185189E-3</v>
      </c>
      <c r="K11" s="139">
        <f>IF(ISBLANK(laps_times[[#This Row],[2]]),"DNF",    rounds_cum_time[[#This Row],[1]]+laps_times[[#This Row],[2]])</f>
        <v>4.2279166666666671E-3</v>
      </c>
      <c r="L11" s="139">
        <f>IF(ISBLANK(laps_times[[#This Row],[3]]),"DNF",    rounds_cum_time[[#This Row],[2]]+laps_times[[#This Row],[3]])</f>
        <v>6.1263194444444447E-3</v>
      </c>
      <c r="M11" s="139">
        <f>IF(ISBLANK(laps_times[[#This Row],[4]]),"DNF",    rounds_cum_time[[#This Row],[3]]+laps_times[[#This Row],[4]])</f>
        <v>8.0464236111111118E-3</v>
      </c>
      <c r="N11" s="139">
        <f>IF(ISBLANK(laps_times[[#This Row],[5]]),"DNF",    rounds_cum_time[[#This Row],[4]]+laps_times[[#This Row],[5]])</f>
        <v>9.8917592592592599E-3</v>
      </c>
      <c r="O11" s="139">
        <f>IF(ISBLANK(laps_times[[#This Row],[6]]),"DNF",    rounds_cum_time[[#This Row],[5]]+laps_times[[#This Row],[6]])</f>
        <v>1.1775833333333334E-2</v>
      </c>
      <c r="P11" s="139">
        <f>IF(ISBLANK(laps_times[[#This Row],[7]]),"DNF",    rounds_cum_time[[#This Row],[6]]+laps_times[[#This Row],[7]])</f>
        <v>1.3644479166666668E-2</v>
      </c>
      <c r="Q11" s="139">
        <f>IF(ISBLANK(laps_times[[#This Row],[8]]),"DNF",    rounds_cum_time[[#This Row],[7]]+laps_times[[#This Row],[8]])</f>
        <v>1.5511469907407408E-2</v>
      </c>
      <c r="R11" s="139">
        <f>IF(ISBLANK(laps_times[[#This Row],[9]]),"DNF",    rounds_cum_time[[#This Row],[8]]+laps_times[[#This Row],[9]])</f>
        <v>1.7375833333333333E-2</v>
      </c>
      <c r="S11" s="139">
        <f>IF(ISBLANK(laps_times[[#This Row],[10]]),"DNF",    rounds_cum_time[[#This Row],[9]]+laps_times[[#This Row],[10]])</f>
        <v>1.9258391203703703E-2</v>
      </c>
      <c r="T11" s="139">
        <f>IF(ISBLANK(laps_times[[#This Row],[11]]),"DNF",    rounds_cum_time[[#This Row],[10]]+laps_times[[#This Row],[11]])</f>
        <v>2.1148333333333331E-2</v>
      </c>
      <c r="U11" s="139">
        <f>IF(ISBLANK(laps_times[[#This Row],[12]]),"DNF",    rounds_cum_time[[#This Row],[11]]+laps_times[[#This Row],[12]])</f>
        <v>2.3045821759259257E-2</v>
      </c>
      <c r="V11" s="139">
        <f>IF(ISBLANK(laps_times[[#This Row],[13]]),"DNF",    rounds_cum_time[[#This Row],[12]]+laps_times[[#This Row],[13]])</f>
        <v>2.4914814814814813E-2</v>
      </c>
      <c r="W11" s="139">
        <f>IF(ISBLANK(laps_times[[#This Row],[14]]),"DNF",    rounds_cum_time[[#This Row],[13]]+laps_times[[#This Row],[14]])</f>
        <v>2.6798564814814813E-2</v>
      </c>
      <c r="X11" s="139">
        <f>IF(ISBLANK(laps_times[[#This Row],[15]]),"DNF",    rounds_cum_time[[#This Row],[14]]+laps_times[[#This Row],[15]])</f>
        <v>2.8680671296296294E-2</v>
      </c>
      <c r="Y11" s="139">
        <f>IF(ISBLANK(laps_times[[#This Row],[16]]),"DNF",    rounds_cum_time[[#This Row],[15]]+laps_times[[#This Row],[16]])</f>
        <v>3.055136574074074E-2</v>
      </c>
      <c r="Z11" s="139">
        <f>IF(ISBLANK(laps_times[[#This Row],[17]]),"DNF",    rounds_cum_time[[#This Row],[16]]+laps_times[[#This Row],[17]])</f>
        <v>3.2408229166666663E-2</v>
      </c>
      <c r="AA11" s="139">
        <f>IF(ISBLANK(laps_times[[#This Row],[18]]),"DNF",    rounds_cum_time[[#This Row],[17]]+laps_times[[#This Row],[18]])</f>
        <v>3.4293460648148144E-2</v>
      </c>
      <c r="AB11" s="139">
        <f>IF(ISBLANK(laps_times[[#This Row],[19]]),"DNF",    rounds_cum_time[[#This Row],[18]]+laps_times[[#This Row],[19]])</f>
        <v>3.615197916666666E-2</v>
      </c>
      <c r="AC11" s="139">
        <f>IF(ISBLANK(laps_times[[#This Row],[20]]),"DNF",    rounds_cum_time[[#This Row],[19]]+laps_times[[#This Row],[20]])</f>
        <v>3.7997002314814808E-2</v>
      </c>
      <c r="AD11" s="139">
        <f>IF(ISBLANK(laps_times[[#This Row],[21]]),"DNF",    rounds_cum_time[[#This Row],[20]]+laps_times[[#This Row],[21]])</f>
        <v>3.9872870370370364E-2</v>
      </c>
      <c r="AE11" s="139">
        <f>IF(ISBLANK(laps_times[[#This Row],[22]]),"DNF",    rounds_cum_time[[#This Row],[21]]+laps_times[[#This Row],[22]])</f>
        <v>4.1757476851851848E-2</v>
      </c>
      <c r="AF11" s="139">
        <f>IF(ISBLANK(laps_times[[#This Row],[23]]),"DNF",    rounds_cum_time[[#This Row],[22]]+laps_times[[#This Row],[23]])</f>
        <v>4.3660787037037033E-2</v>
      </c>
      <c r="AG11" s="139">
        <f>IF(ISBLANK(laps_times[[#This Row],[24]]),"DNF",    rounds_cum_time[[#This Row],[23]]+laps_times[[#This Row],[24]])</f>
        <v>4.5550416666666663E-2</v>
      </c>
      <c r="AH11" s="139">
        <f>IF(ISBLANK(laps_times[[#This Row],[25]]),"DNF",    rounds_cum_time[[#This Row],[24]]+laps_times[[#This Row],[25]])</f>
        <v>4.7434525462962958E-2</v>
      </c>
      <c r="AI11" s="139">
        <f>IF(ISBLANK(laps_times[[#This Row],[26]]),"DNF",    rounds_cum_time[[#This Row],[25]]+laps_times[[#This Row],[26]])</f>
        <v>4.9335856481481477E-2</v>
      </c>
      <c r="AJ11" s="139">
        <f>IF(ISBLANK(laps_times[[#This Row],[27]]),"DNF",    rounds_cum_time[[#This Row],[26]]+laps_times[[#This Row],[27]])</f>
        <v>5.1235486111111103E-2</v>
      </c>
      <c r="AK11" s="139">
        <f>IF(ISBLANK(laps_times[[#This Row],[28]]),"DNF",    rounds_cum_time[[#This Row],[27]]+laps_times[[#This Row],[28]])</f>
        <v>5.3113055555555545E-2</v>
      </c>
      <c r="AL11" s="139">
        <f>IF(ISBLANK(laps_times[[#This Row],[29]]),"DNF",    rounds_cum_time[[#This Row],[28]]+laps_times[[#This Row],[29]])</f>
        <v>5.501071759259258E-2</v>
      </c>
      <c r="AM11" s="139">
        <f>IF(ISBLANK(laps_times[[#This Row],[30]]),"DNF",    rounds_cum_time[[#This Row],[29]]+laps_times[[#This Row],[30]])</f>
        <v>5.6909004629629618E-2</v>
      </c>
      <c r="AN11" s="139">
        <f>IF(ISBLANK(laps_times[[#This Row],[31]]),"DNF",    rounds_cum_time[[#This Row],[30]]+laps_times[[#This Row],[31]])</f>
        <v>5.8821585648148135E-2</v>
      </c>
      <c r="AO11" s="139">
        <f>IF(ISBLANK(laps_times[[#This Row],[32]]),"DNF",    rounds_cum_time[[#This Row],[31]]+laps_times[[#This Row],[32]])</f>
        <v>6.0725462962962953E-2</v>
      </c>
      <c r="AP11" s="139">
        <f>IF(ISBLANK(laps_times[[#This Row],[33]]),"DNF",    rounds_cum_time[[#This Row],[32]]+laps_times[[#This Row],[33]])</f>
        <v>6.2650578703703691E-2</v>
      </c>
      <c r="AQ11" s="139">
        <f>IF(ISBLANK(laps_times[[#This Row],[34]]),"DNF",    rounds_cum_time[[#This Row],[33]]+laps_times[[#This Row],[34]])</f>
        <v>6.457285879629629E-2</v>
      </c>
      <c r="AR11" s="139">
        <f>IF(ISBLANK(laps_times[[#This Row],[35]]),"DNF",    rounds_cum_time[[#This Row],[34]]+laps_times[[#This Row],[35]])</f>
        <v>6.6483078703703694E-2</v>
      </c>
      <c r="AS11" s="139">
        <f>IF(ISBLANK(laps_times[[#This Row],[36]]),"DNF",    rounds_cum_time[[#This Row],[35]]+laps_times[[#This Row],[36]])</f>
        <v>6.840086805555555E-2</v>
      </c>
      <c r="AT11" s="139">
        <f>IF(ISBLANK(laps_times[[#This Row],[37]]),"DNF",    rounds_cum_time[[#This Row],[36]]+laps_times[[#This Row],[37]])</f>
        <v>7.0339016203703697E-2</v>
      </c>
      <c r="AU11" s="139">
        <f>IF(ISBLANK(laps_times[[#This Row],[38]]),"DNF",    rounds_cum_time[[#This Row],[37]]+laps_times[[#This Row],[38]])</f>
        <v>7.2214803240740741E-2</v>
      </c>
      <c r="AV11" s="139">
        <f>IF(ISBLANK(laps_times[[#This Row],[39]]),"DNF",    rounds_cum_time[[#This Row],[38]]+laps_times[[#This Row],[39]])</f>
        <v>7.4135057870370377E-2</v>
      </c>
      <c r="AW11" s="139">
        <f>IF(ISBLANK(laps_times[[#This Row],[40]]),"DNF",    rounds_cum_time[[#This Row],[39]]+laps_times[[#This Row],[40]])</f>
        <v>7.6035057870370376E-2</v>
      </c>
      <c r="AX11" s="139">
        <f>IF(ISBLANK(laps_times[[#This Row],[41]]),"DNF",    rounds_cum_time[[#This Row],[40]]+laps_times[[#This Row],[41]])</f>
        <v>7.7935706018518527E-2</v>
      </c>
      <c r="AY11" s="139">
        <f>IF(ISBLANK(laps_times[[#This Row],[42]]),"DNF",    rounds_cum_time[[#This Row],[41]]+laps_times[[#This Row],[42]])</f>
        <v>7.9844375000000009E-2</v>
      </c>
      <c r="AZ11" s="139">
        <f>IF(ISBLANK(laps_times[[#This Row],[43]]),"DNF",    rounds_cum_time[[#This Row],[42]]+laps_times[[#This Row],[43]])</f>
        <v>8.1766770833333349E-2</v>
      </c>
      <c r="BA11" s="139">
        <f>IF(ISBLANK(laps_times[[#This Row],[44]]),"DNF",    rounds_cum_time[[#This Row],[43]]+laps_times[[#This Row],[44]])</f>
        <v>8.367092592592594E-2</v>
      </c>
      <c r="BB11" s="139">
        <f>IF(ISBLANK(laps_times[[#This Row],[45]]),"DNF",    rounds_cum_time[[#This Row],[44]]+laps_times[[#This Row],[45]])</f>
        <v>8.5620601851851871E-2</v>
      </c>
      <c r="BC11" s="139">
        <f>IF(ISBLANK(laps_times[[#This Row],[46]]),"DNF",    rounds_cum_time[[#This Row],[45]]+laps_times[[#This Row],[46]])</f>
        <v>8.7571631944444464E-2</v>
      </c>
      <c r="BD11" s="139">
        <f>IF(ISBLANK(laps_times[[#This Row],[47]]),"DNF",    rounds_cum_time[[#This Row],[46]]+laps_times[[#This Row],[47]])</f>
        <v>8.9496180555555568E-2</v>
      </c>
      <c r="BE11" s="139">
        <f>IF(ISBLANK(laps_times[[#This Row],[48]]),"DNF",    rounds_cum_time[[#This Row],[47]]+laps_times[[#This Row],[48]])</f>
        <v>9.1432986111111128E-2</v>
      </c>
      <c r="BF11" s="139">
        <f>IF(ISBLANK(laps_times[[#This Row],[49]]),"DNF",    rounds_cum_time[[#This Row],[48]]+laps_times[[#This Row],[49]])</f>
        <v>9.3395694444444455E-2</v>
      </c>
      <c r="BG11" s="139">
        <f>IF(ISBLANK(laps_times[[#This Row],[50]]),"DNF",    rounds_cum_time[[#This Row],[49]]+laps_times[[#This Row],[50]])</f>
        <v>9.5344085648148155E-2</v>
      </c>
      <c r="BH11" s="139">
        <f>IF(ISBLANK(laps_times[[#This Row],[51]]),"DNF",    rounds_cum_time[[#This Row],[50]]+laps_times[[#This Row],[51]])</f>
        <v>9.7302199074074086E-2</v>
      </c>
      <c r="BI11" s="139">
        <f>IF(ISBLANK(laps_times[[#This Row],[52]]),"DNF",    rounds_cum_time[[#This Row],[51]]+laps_times[[#This Row],[52]])</f>
        <v>9.9277199074074091E-2</v>
      </c>
      <c r="BJ11" s="139">
        <f>IF(ISBLANK(laps_times[[#This Row],[53]]),"DNF",    rounds_cum_time[[#This Row],[52]]+laps_times[[#This Row],[53]])</f>
        <v>0.10122884259259261</v>
      </c>
      <c r="BK11" s="139">
        <f>IF(ISBLANK(laps_times[[#This Row],[54]]),"DNF",    rounds_cum_time[[#This Row],[53]]+laps_times[[#This Row],[54]])</f>
        <v>0.10320840277777781</v>
      </c>
      <c r="BL11" s="139">
        <f>IF(ISBLANK(laps_times[[#This Row],[55]]),"DNF",    rounds_cum_time[[#This Row],[54]]+laps_times[[#This Row],[55]])</f>
        <v>0.10517094907407411</v>
      </c>
      <c r="BM11" s="139">
        <f>IF(ISBLANK(laps_times[[#This Row],[56]]),"DNF",    rounds_cum_time[[#This Row],[55]]+laps_times[[#This Row],[56]])</f>
        <v>0.1071197453703704</v>
      </c>
      <c r="BN11" s="139">
        <f>IF(ISBLANK(laps_times[[#This Row],[57]]),"DNF",    rounds_cum_time[[#This Row],[56]]+laps_times[[#This Row],[57]])</f>
        <v>0.10917024305555559</v>
      </c>
      <c r="BO11" s="139">
        <f>IF(ISBLANK(laps_times[[#This Row],[58]]),"DNF",    rounds_cum_time[[#This Row],[57]]+laps_times[[#This Row],[58]])</f>
        <v>0.11118152777777782</v>
      </c>
      <c r="BP11" s="139">
        <f>IF(ISBLANK(laps_times[[#This Row],[59]]),"DNF",    rounds_cum_time[[#This Row],[58]]+laps_times[[#This Row],[59]])</f>
        <v>0.11324035879629633</v>
      </c>
      <c r="BQ11" s="139">
        <f>IF(ISBLANK(laps_times[[#This Row],[60]]),"DNF",    rounds_cum_time[[#This Row],[59]]+laps_times[[#This Row],[60]])</f>
        <v>0.11530069444444448</v>
      </c>
      <c r="BR11" s="139">
        <f>IF(ISBLANK(laps_times[[#This Row],[61]]),"DNF",    rounds_cum_time[[#This Row],[60]]+laps_times[[#This Row],[61]])</f>
        <v>0.11733570601851855</v>
      </c>
      <c r="BS11" s="139">
        <f>IF(ISBLANK(laps_times[[#This Row],[62]]),"DNF",    rounds_cum_time[[#This Row],[61]]+laps_times[[#This Row],[62]])</f>
        <v>0.11937689814814817</v>
      </c>
      <c r="BT11" s="140">
        <f>IF(ISBLANK(laps_times[[#This Row],[63]]),"DNF",    rounds_cum_time[[#This Row],[62]]+laps_times[[#This Row],[63]])</f>
        <v>0.12132422453703706</v>
      </c>
    </row>
    <row r="12" spans="2:72" x14ac:dyDescent="0.2">
      <c r="B12" s="130">
        <f>laps_times[[#This Row],[poř]]</f>
        <v>7</v>
      </c>
      <c r="C12" s="131">
        <f>laps_times[[#This Row],[s.č.]]</f>
        <v>131</v>
      </c>
      <c r="D12" s="131" t="str">
        <f>laps_times[[#This Row],[jméno]]</f>
        <v>Šarlinger Ivan</v>
      </c>
      <c r="E12" s="132">
        <f>laps_times[[#This Row],[roč]]</f>
        <v>1974</v>
      </c>
      <c r="F12" s="132" t="str">
        <f>laps_times[[#This Row],[kat]]</f>
        <v>MB</v>
      </c>
      <c r="G12" s="132">
        <f>laps_times[[#This Row],[poř_kat]]</f>
        <v>5</v>
      </c>
      <c r="H12" s="131" t="str">
        <f>laps_times[[#This Row],[klub]]</f>
        <v>SC Marathon Plzeň</v>
      </c>
      <c r="I12" s="134">
        <f>laps_times[[#This Row],[celk. čas]]</f>
        <v>0.12168655092592594</v>
      </c>
      <c r="J12" s="139">
        <f>laps_times[[#This Row],[1]]</f>
        <v>2.2990856481481482E-3</v>
      </c>
      <c r="K12" s="139">
        <f>IF(ISBLANK(laps_times[[#This Row],[2]]),"DNF",    rounds_cum_time[[#This Row],[1]]+laps_times[[#This Row],[2]])</f>
        <v>4.1313773148148152E-3</v>
      </c>
      <c r="L12" s="139">
        <f>IF(ISBLANK(laps_times[[#This Row],[3]]),"DNF",    rounds_cum_time[[#This Row],[2]]+laps_times[[#This Row],[3]])</f>
        <v>5.9634375E-3</v>
      </c>
      <c r="M12" s="139">
        <f>IF(ISBLANK(laps_times[[#This Row],[4]]),"DNF",    rounds_cum_time[[#This Row],[3]]+laps_times[[#This Row],[4]])</f>
        <v>7.7759722222222223E-3</v>
      </c>
      <c r="N12" s="139">
        <f>IF(ISBLANK(laps_times[[#This Row],[5]]),"DNF",    rounds_cum_time[[#This Row],[4]]+laps_times[[#This Row],[5]])</f>
        <v>9.6066319444444437E-3</v>
      </c>
      <c r="O12" s="139">
        <f>IF(ISBLANK(laps_times[[#This Row],[6]]),"DNF",    rounds_cum_time[[#This Row],[5]]+laps_times[[#This Row],[6]])</f>
        <v>1.145042824074074E-2</v>
      </c>
      <c r="P12" s="139">
        <f>IF(ISBLANK(laps_times[[#This Row],[7]]),"DNF",    rounds_cum_time[[#This Row],[6]]+laps_times[[#This Row],[7]])</f>
        <v>1.3295335648148148E-2</v>
      </c>
      <c r="Q12" s="139">
        <f>IF(ISBLANK(laps_times[[#This Row],[8]]),"DNF",    rounds_cum_time[[#This Row],[7]]+laps_times[[#This Row],[8]])</f>
        <v>1.5154166666666666E-2</v>
      </c>
      <c r="R12" s="139">
        <f>IF(ISBLANK(laps_times[[#This Row],[9]]),"DNF",    rounds_cum_time[[#This Row],[8]]+laps_times[[#This Row],[9]])</f>
        <v>1.6995370370370369E-2</v>
      </c>
      <c r="S12" s="139">
        <f>IF(ISBLANK(laps_times[[#This Row],[10]]),"DNF",    rounds_cum_time[[#This Row],[9]]+laps_times[[#This Row],[10]])</f>
        <v>1.8820520833333333E-2</v>
      </c>
      <c r="T12" s="139">
        <f>IF(ISBLANK(laps_times[[#This Row],[11]]),"DNF",    rounds_cum_time[[#This Row],[10]]+laps_times[[#This Row],[11]])</f>
        <v>2.0657083333333333E-2</v>
      </c>
      <c r="U12" s="139">
        <f>IF(ISBLANK(laps_times[[#This Row],[12]]),"DNF",    rounds_cum_time[[#This Row],[11]]+laps_times[[#This Row],[12]])</f>
        <v>2.2487430555555556E-2</v>
      </c>
      <c r="V12" s="139">
        <f>IF(ISBLANK(laps_times[[#This Row],[13]]),"DNF",    rounds_cum_time[[#This Row],[12]]+laps_times[[#This Row],[13]])</f>
        <v>2.430888888888889E-2</v>
      </c>
      <c r="W12" s="139">
        <f>IF(ISBLANK(laps_times[[#This Row],[14]]),"DNF",    rounds_cum_time[[#This Row],[13]]+laps_times[[#This Row],[14]])</f>
        <v>2.6139675925925927E-2</v>
      </c>
      <c r="X12" s="139">
        <f>IF(ISBLANK(laps_times[[#This Row],[15]]),"DNF",    rounds_cum_time[[#This Row],[14]]+laps_times[[#This Row],[15]])</f>
        <v>2.7995150462962963E-2</v>
      </c>
      <c r="Y12" s="139">
        <f>IF(ISBLANK(laps_times[[#This Row],[16]]),"DNF",    rounds_cum_time[[#This Row],[15]]+laps_times[[#This Row],[16]])</f>
        <v>2.982337962962963E-2</v>
      </c>
      <c r="Z12" s="139">
        <f>IF(ISBLANK(laps_times[[#This Row],[17]]),"DNF",    rounds_cum_time[[#This Row],[16]]+laps_times[[#This Row],[17]])</f>
        <v>3.1656655092592592E-2</v>
      </c>
      <c r="AA12" s="139">
        <f>IF(ISBLANK(laps_times[[#This Row],[18]]),"DNF",    rounds_cum_time[[#This Row],[17]]+laps_times[[#This Row],[18]])</f>
        <v>3.3505775462962961E-2</v>
      </c>
      <c r="AB12" s="139">
        <f>IF(ISBLANK(laps_times[[#This Row],[19]]),"DNF",    rounds_cum_time[[#This Row],[18]]+laps_times[[#This Row],[19]])</f>
        <v>3.5365486111111108E-2</v>
      </c>
      <c r="AC12" s="139">
        <f>IF(ISBLANK(laps_times[[#This Row],[20]]),"DNF",    rounds_cum_time[[#This Row],[19]]+laps_times[[#This Row],[20]])</f>
        <v>3.7198009259259257E-2</v>
      </c>
      <c r="AD12" s="139">
        <f>IF(ISBLANK(laps_times[[#This Row],[21]]),"DNF",    rounds_cum_time[[#This Row],[20]]+laps_times[[#This Row],[21]])</f>
        <v>3.9057303240740741E-2</v>
      </c>
      <c r="AE12" s="139">
        <f>IF(ISBLANK(laps_times[[#This Row],[22]]),"DNF",    rounds_cum_time[[#This Row],[21]]+laps_times[[#This Row],[22]])</f>
        <v>4.0922557870370371E-2</v>
      </c>
      <c r="AF12" s="139">
        <f>IF(ISBLANK(laps_times[[#This Row],[23]]),"DNF",    rounds_cum_time[[#This Row],[22]]+laps_times[[#This Row],[23]])</f>
        <v>4.2802789351851854E-2</v>
      </c>
      <c r="AG12" s="139">
        <f>IF(ISBLANK(laps_times[[#This Row],[24]]),"DNF",    rounds_cum_time[[#This Row],[23]]+laps_times[[#This Row],[24]])</f>
        <v>4.4720729166666667E-2</v>
      </c>
      <c r="AH12" s="139">
        <f>IF(ISBLANK(laps_times[[#This Row],[25]]),"DNF",    rounds_cum_time[[#This Row],[24]]+laps_times[[#This Row],[25]])</f>
        <v>4.6650752314814817E-2</v>
      </c>
      <c r="AI12" s="139">
        <f>IF(ISBLANK(laps_times[[#This Row],[26]]),"DNF",    rounds_cum_time[[#This Row],[25]]+laps_times[[#This Row],[26]])</f>
        <v>4.8607268518518522E-2</v>
      </c>
      <c r="AJ12" s="139">
        <f>IF(ISBLANK(laps_times[[#This Row],[27]]),"DNF",    rounds_cum_time[[#This Row],[26]]+laps_times[[#This Row],[27]])</f>
        <v>5.0574710648148155E-2</v>
      </c>
      <c r="AK12" s="139">
        <f>IF(ISBLANK(laps_times[[#This Row],[28]]),"DNF",    rounds_cum_time[[#This Row],[27]]+laps_times[[#This Row],[28]])</f>
        <v>5.2551203703703711E-2</v>
      </c>
      <c r="AL12" s="139">
        <f>IF(ISBLANK(laps_times[[#This Row],[29]]),"DNF",    rounds_cum_time[[#This Row],[28]]+laps_times[[#This Row],[29]])</f>
        <v>5.4493518518518524E-2</v>
      </c>
      <c r="AM12" s="139">
        <f>IF(ISBLANK(laps_times[[#This Row],[30]]),"DNF",    rounds_cum_time[[#This Row],[29]]+laps_times[[#This Row],[30]])</f>
        <v>5.644605324074075E-2</v>
      </c>
      <c r="AN12" s="139">
        <f>IF(ISBLANK(laps_times[[#This Row],[31]]),"DNF",    rounds_cum_time[[#This Row],[30]]+laps_times[[#This Row],[31]])</f>
        <v>5.8412326388888901E-2</v>
      </c>
      <c r="AO12" s="139">
        <f>IF(ISBLANK(laps_times[[#This Row],[32]]),"DNF",    rounds_cum_time[[#This Row],[31]]+laps_times[[#This Row],[32]])</f>
        <v>6.0375173611111124E-2</v>
      </c>
      <c r="AP12" s="139">
        <f>IF(ISBLANK(laps_times[[#This Row],[33]]),"DNF",    rounds_cum_time[[#This Row],[32]]+laps_times[[#This Row],[33]])</f>
        <v>6.2280717592592606E-2</v>
      </c>
      <c r="AQ12" s="139">
        <f>IF(ISBLANK(laps_times[[#This Row],[34]]),"DNF",    rounds_cum_time[[#This Row],[33]]+laps_times[[#This Row],[34]])</f>
        <v>6.4207974537037055E-2</v>
      </c>
      <c r="AR12" s="139">
        <f>IF(ISBLANK(laps_times[[#This Row],[35]]),"DNF",    rounds_cum_time[[#This Row],[34]]+laps_times[[#This Row],[35]])</f>
        <v>6.615718750000002E-2</v>
      </c>
      <c r="AS12" s="139">
        <f>IF(ISBLANK(laps_times[[#This Row],[36]]),"DNF",    rounds_cum_time[[#This Row],[35]]+laps_times[[#This Row],[36]])</f>
        <v>6.8133773148148169E-2</v>
      </c>
      <c r="AT12" s="139">
        <f>IF(ISBLANK(laps_times[[#This Row],[37]]),"DNF",    rounds_cum_time[[#This Row],[36]]+laps_times[[#This Row],[37]])</f>
        <v>7.0086990740740762E-2</v>
      </c>
      <c r="AU12" s="139">
        <f>IF(ISBLANK(laps_times[[#This Row],[38]]),"DNF",    rounds_cum_time[[#This Row],[37]]+laps_times[[#This Row],[38]])</f>
        <v>7.2038657407407433E-2</v>
      </c>
      <c r="AV12" s="139">
        <f>IF(ISBLANK(laps_times[[#This Row],[39]]),"DNF",    rounds_cum_time[[#This Row],[38]]+laps_times[[#This Row],[39]])</f>
        <v>7.3998599537037066E-2</v>
      </c>
      <c r="AW12" s="139">
        <f>IF(ISBLANK(laps_times[[#This Row],[40]]),"DNF",    rounds_cum_time[[#This Row],[39]]+laps_times[[#This Row],[40]])</f>
        <v>7.5975289351851882E-2</v>
      </c>
      <c r="AX12" s="139">
        <f>IF(ISBLANK(laps_times[[#This Row],[41]]),"DNF",    rounds_cum_time[[#This Row],[40]]+laps_times[[#This Row],[41]])</f>
        <v>7.7972777777777807E-2</v>
      </c>
      <c r="AY12" s="139">
        <f>IF(ISBLANK(laps_times[[#This Row],[42]]),"DNF",    rounds_cum_time[[#This Row],[41]]+laps_times[[#This Row],[42]])</f>
        <v>7.9947175925925956E-2</v>
      </c>
      <c r="AZ12" s="139">
        <f>IF(ISBLANK(laps_times[[#This Row],[43]]),"DNF",    rounds_cum_time[[#This Row],[42]]+laps_times[[#This Row],[43]])</f>
        <v>8.195243055555558E-2</v>
      </c>
      <c r="BA12" s="139">
        <f>IF(ISBLANK(laps_times[[#This Row],[44]]),"DNF",    rounds_cum_time[[#This Row],[43]]+laps_times[[#This Row],[44]])</f>
        <v>8.3966504629629651E-2</v>
      </c>
      <c r="BB12" s="139">
        <f>IF(ISBLANK(laps_times[[#This Row],[45]]),"DNF",    rounds_cum_time[[#This Row],[44]]+laps_times[[#This Row],[45]])</f>
        <v>8.5889027777777793E-2</v>
      </c>
      <c r="BC12" s="139">
        <f>IF(ISBLANK(laps_times[[#This Row],[46]]),"DNF",    rounds_cum_time[[#This Row],[45]]+laps_times[[#This Row],[46]])</f>
        <v>8.7803564814814827E-2</v>
      </c>
      <c r="BD12" s="139">
        <f>IF(ISBLANK(laps_times[[#This Row],[47]]),"DNF",    rounds_cum_time[[#This Row],[46]]+laps_times[[#This Row],[47]])</f>
        <v>8.9707199074074082E-2</v>
      </c>
      <c r="BE12" s="139">
        <f>IF(ISBLANK(laps_times[[#This Row],[48]]),"DNF",    rounds_cum_time[[#This Row],[47]]+laps_times[[#This Row],[48]])</f>
        <v>9.1593020833333344E-2</v>
      </c>
      <c r="BF12" s="139">
        <f>IF(ISBLANK(laps_times[[#This Row],[49]]),"DNF",    rounds_cum_time[[#This Row],[48]]+laps_times[[#This Row],[49]])</f>
        <v>9.3526018518518536E-2</v>
      </c>
      <c r="BG12" s="139">
        <f>IF(ISBLANK(laps_times[[#This Row],[50]]),"DNF",    rounds_cum_time[[#This Row],[49]]+laps_times[[#This Row],[50]])</f>
        <v>9.5463148148148172E-2</v>
      </c>
      <c r="BH12" s="139">
        <f>IF(ISBLANK(laps_times[[#This Row],[51]]),"DNF",    rounds_cum_time[[#This Row],[50]]+laps_times[[#This Row],[51]])</f>
        <v>9.7531736111111128E-2</v>
      </c>
      <c r="BI12" s="139">
        <f>IF(ISBLANK(laps_times[[#This Row],[52]]),"DNF",    rounds_cum_time[[#This Row],[51]]+laps_times[[#This Row],[52]])</f>
        <v>9.9564247685185209E-2</v>
      </c>
      <c r="BJ12" s="139">
        <f>IF(ISBLANK(laps_times[[#This Row],[53]]),"DNF",    rounds_cum_time[[#This Row],[52]]+laps_times[[#This Row],[53]])</f>
        <v>0.10157196759259261</v>
      </c>
      <c r="BK12" s="139">
        <f>IF(ISBLANK(laps_times[[#This Row],[54]]),"DNF",    rounds_cum_time[[#This Row],[53]]+laps_times[[#This Row],[54]])</f>
        <v>0.10356975694444447</v>
      </c>
      <c r="BL12" s="139">
        <f>IF(ISBLANK(laps_times[[#This Row],[55]]),"DNF",    rounds_cum_time[[#This Row],[54]]+laps_times[[#This Row],[55]])</f>
        <v>0.10557509259259261</v>
      </c>
      <c r="BM12" s="139">
        <f>IF(ISBLANK(laps_times[[#This Row],[56]]),"DNF",    rounds_cum_time[[#This Row],[55]]+laps_times[[#This Row],[56]])</f>
        <v>0.10756635416666668</v>
      </c>
      <c r="BN12" s="139">
        <f>IF(ISBLANK(laps_times[[#This Row],[57]]),"DNF",    rounds_cum_time[[#This Row],[56]]+laps_times[[#This Row],[57]])</f>
        <v>0.10959818287037039</v>
      </c>
      <c r="BO12" s="139">
        <f>IF(ISBLANK(laps_times[[#This Row],[58]]),"DNF",    rounds_cum_time[[#This Row],[57]]+laps_times[[#This Row],[58]])</f>
        <v>0.11166062500000001</v>
      </c>
      <c r="BP12" s="139">
        <f>IF(ISBLANK(laps_times[[#This Row],[59]]),"DNF",    rounds_cum_time[[#This Row],[58]]+laps_times[[#This Row],[59]])</f>
        <v>0.11374714120370372</v>
      </c>
      <c r="BQ12" s="139">
        <f>IF(ISBLANK(laps_times[[#This Row],[60]]),"DNF",    rounds_cum_time[[#This Row],[59]]+laps_times[[#This Row],[60]])</f>
        <v>0.11575337962962964</v>
      </c>
      <c r="BR12" s="139">
        <f>IF(ISBLANK(laps_times[[#This Row],[61]]),"DNF",    rounds_cum_time[[#This Row],[60]]+laps_times[[#This Row],[61]])</f>
        <v>0.11774556712962965</v>
      </c>
      <c r="BS12" s="139">
        <f>IF(ISBLANK(laps_times[[#This Row],[62]]),"DNF",    rounds_cum_time[[#This Row],[61]]+laps_times[[#This Row],[62]])</f>
        <v>0.1197668402777778</v>
      </c>
      <c r="BT12" s="140">
        <f>IF(ISBLANK(laps_times[[#This Row],[63]]),"DNF",    rounds_cum_time[[#This Row],[62]]+laps_times[[#This Row],[63]])</f>
        <v>0.12168655092592595</v>
      </c>
    </row>
    <row r="13" spans="2:72" x14ac:dyDescent="0.2">
      <c r="B13" s="130">
        <f>laps_times[[#This Row],[poř]]</f>
        <v>8</v>
      </c>
      <c r="C13" s="131">
        <f>laps_times[[#This Row],[s.č.]]</f>
        <v>10</v>
      </c>
      <c r="D13" s="131" t="str">
        <f>laps_times[[#This Row],[jméno]]</f>
        <v>Malík Vít</v>
      </c>
      <c r="E13" s="132">
        <f>laps_times[[#This Row],[roč]]</f>
        <v>1969</v>
      </c>
      <c r="F13" s="132" t="str">
        <f>laps_times[[#This Row],[kat]]</f>
        <v>MB</v>
      </c>
      <c r="G13" s="132">
        <f>laps_times[[#This Row],[poř_kat]]</f>
        <v>6</v>
      </c>
      <c r="H13" s="131" t="str">
        <f>laps_times[[#This Row],[klub]]</f>
        <v>Rožmberské sklepy Borovany</v>
      </c>
      <c r="I13" s="134">
        <f>laps_times[[#This Row],[celk. čas]]</f>
        <v>0.12329795138888888</v>
      </c>
      <c r="J13" s="139">
        <f>laps_times[[#This Row],[1]]</f>
        <v>2.4252546296296296E-3</v>
      </c>
      <c r="K13" s="139">
        <f>IF(ISBLANK(laps_times[[#This Row],[2]]),"DNF",    rounds_cum_time[[#This Row],[1]]+laps_times[[#This Row],[2]])</f>
        <v>4.2859953703703706E-3</v>
      </c>
      <c r="L13" s="139">
        <f>IF(ISBLANK(laps_times[[#This Row],[3]]),"DNF",    rounds_cum_time[[#This Row],[2]]+laps_times[[#This Row],[3]])</f>
        <v>6.1565393518518523E-3</v>
      </c>
      <c r="M13" s="139">
        <f>IF(ISBLANK(laps_times[[#This Row],[4]]),"DNF",    rounds_cum_time[[#This Row],[3]]+laps_times[[#This Row],[4]])</f>
        <v>8.0530671296296305E-3</v>
      </c>
      <c r="N13" s="139">
        <f>IF(ISBLANK(laps_times[[#This Row],[5]]),"DNF",    rounds_cum_time[[#This Row],[4]]+laps_times[[#This Row],[5]])</f>
        <v>9.8818402777777793E-3</v>
      </c>
      <c r="O13" s="139">
        <f>IF(ISBLANK(laps_times[[#This Row],[6]]),"DNF",    rounds_cum_time[[#This Row],[5]]+laps_times[[#This Row],[6]])</f>
        <v>1.1771909722222224E-2</v>
      </c>
      <c r="P13" s="139">
        <f>IF(ISBLANK(laps_times[[#This Row],[7]]),"DNF",    rounds_cum_time[[#This Row],[6]]+laps_times[[#This Row],[7]])</f>
        <v>1.3644247685185186E-2</v>
      </c>
      <c r="Q13" s="139">
        <f>IF(ISBLANK(laps_times[[#This Row],[8]]),"DNF",    rounds_cum_time[[#This Row],[7]]+laps_times[[#This Row],[8]])</f>
        <v>1.551337962962963E-2</v>
      </c>
      <c r="R13" s="139">
        <f>IF(ISBLANK(laps_times[[#This Row],[9]]),"DNF",    rounds_cum_time[[#This Row],[8]]+laps_times[[#This Row],[9]])</f>
        <v>1.7372060185185185E-2</v>
      </c>
      <c r="S13" s="139">
        <f>IF(ISBLANK(laps_times[[#This Row],[10]]),"DNF",    rounds_cum_time[[#This Row],[9]]+laps_times[[#This Row],[10]])</f>
        <v>1.926238425925926E-2</v>
      </c>
      <c r="T13" s="139">
        <f>IF(ISBLANK(laps_times[[#This Row],[11]]),"DNF",    rounds_cum_time[[#This Row],[10]]+laps_times[[#This Row],[11]])</f>
        <v>2.1151550925925928E-2</v>
      </c>
      <c r="U13" s="139">
        <f>IF(ISBLANK(laps_times[[#This Row],[12]]),"DNF",    rounds_cum_time[[#This Row],[11]]+laps_times[[#This Row],[12]])</f>
        <v>2.3041400462962963E-2</v>
      </c>
      <c r="V13" s="139">
        <f>IF(ISBLANK(laps_times[[#This Row],[13]]),"DNF",    rounds_cum_time[[#This Row],[12]]+laps_times[[#This Row],[13]])</f>
        <v>2.4917094907407407E-2</v>
      </c>
      <c r="W13" s="139">
        <f>IF(ISBLANK(laps_times[[#This Row],[14]]),"DNF",    rounds_cum_time[[#This Row],[13]]+laps_times[[#This Row],[14]])</f>
        <v>2.6804270833333331E-2</v>
      </c>
      <c r="X13" s="139">
        <f>IF(ISBLANK(laps_times[[#This Row],[15]]),"DNF",    rounds_cum_time[[#This Row],[14]]+laps_times[[#This Row],[15]])</f>
        <v>2.8675682870370367E-2</v>
      </c>
      <c r="Y13" s="139">
        <f>IF(ISBLANK(laps_times[[#This Row],[16]]),"DNF",    rounds_cum_time[[#This Row],[15]]+laps_times[[#This Row],[16]])</f>
        <v>3.0546180555555552E-2</v>
      </c>
      <c r="Z13" s="139">
        <f>IF(ISBLANK(laps_times[[#This Row],[17]]),"DNF",    rounds_cum_time[[#This Row],[16]]+laps_times[[#This Row],[17]])</f>
        <v>3.2409999999999994E-2</v>
      </c>
      <c r="AA13" s="139">
        <f>IF(ISBLANK(laps_times[[#This Row],[18]]),"DNF",    rounds_cum_time[[#This Row],[17]]+laps_times[[#This Row],[18]])</f>
        <v>3.4305636574074067E-2</v>
      </c>
      <c r="AB13" s="139">
        <f>IF(ISBLANK(laps_times[[#This Row],[19]]),"DNF",    rounds_cum_time[[#This Row],[18]]+laps_times[[#This Row],[19]])</f>
        <v>3.6147974537037032E-2</v>
      </c>
      <c r="AC13" s="139">
        <f>IF(ISBLANK(laps_times[[#This Row],[20]]),"DNF",    rounds_cum_time[[#This Row],[19]]+laps_times[[#This Row],[20]])</f>
        <v>3.7996192129629625E-2</v>
      </c>
      <c r="AD13" s="139">
        <f>IF(ISBLANK(laps_times[[#This Row],[21]]),"DNF",    rounds_cum_time[[#This Row],[20]]+laps_times[[#This Row],[21]])</f>
        <v>3.9863865740740738E-2</v>
      </c>
      <c r="AE13" s="139">
        <f>IF(ISBLANK(laps_times[[#This Row],[22]]),"DNF",    rounds_cum_time[[#This Row],[21]]+laps_times[[#This Row],[22]])</f>
        <v>4.1776400462962958E-2</v>
      </c>
      <c r="AF13" s="139">
        <f>IF(ISBLANK(laps_times[[#This Row],[23]]),"DNF",    rounds_cum_time[[#This Row],[22]]+laps_times[[#This Row],[23]])</f>
        <v>4.3684722222222215E-2</v>
      </c>
      <c r="AG13" s="139">
        <f>IF(ISBLANK(laps_times[[#This Row],[24]]),"DNF",    rounds_cum_time[[#This Row],[23]]+laps_times[[#This Row],[24]])</f>
        <v>4.5580162037037027E-2</v>
      </c>
      <c r="AH13" s="139">
        <f>IF(ISBLANK(laps_times[[#This Row],[25]]),"DNF",    rounds_cum_time[[#This Row],[24]]+laps_times[[#This Row],[25]])</f>
        <v>4.7501331018518507E-2</v>
      </c>
      <c r="AI13" s="139">
        <f>IF(ISBLANK(laps_times[[#This Row],[26]]),"DNF",    rounds_cum_time[[#This Row],[25]]+laps_times[[#This Row],[26]])</f>
        <v>4.9435185185185172E-2</v>
      </c>
      <c r="AJ13" s="139">
        <f>IF(ISBLANK(laps_times[[#This Row],[27]]),"DNF",    rounds_cum_time[[#This Row],[26]]+laps_times[[#This Row],[27]])</f>
        <v>5.1362129629629619E-2</v>
      </c>
      <c r="AK13" s="139">
        <f>IF(ISBLANK(laps_times[[#This Row],[28]]),"DNF",    rounds_cum_time[[#This Row],[27]]+laps_times[[#This Row],[28]])</f>
        <v>5.3281574074074065E-2</v>
      </c>
      <c r="AL13" s="139">
        <f>IF(ISBLANK(laps_times[[#This Row],[29]]),"DNF",    rounds_cum_time[[#This Row],[28]]+laps_times[[#This Row],[29]])</f>
        <v>5.5192372685185176E-2</v>
      </c>
      <c r="AM13" s="139">
        <f>IF(ISBLANK(laps_times[[#This Row],[30]]),"DNF",    rounds_cum_time[[#This Row],[29]]+laps_times[[#This Row],[30]])</f>
        <v>5.7104212962962954E-2</v>
      </c>
      <c r="AN13" s="139">
        <f>IF(ISBLANK(laps_times[[#This Row],[31]]),"DNF",    rounds_cum_time[[#This Row],[30]]+laps_times[[#This Row],[31]])</f>
        <v>5.9021111111111101E-2</v>
      </c>
      <c r="AO13" s="139">
        <f>IF(ISBLANK(laps_times[[#This Row],[32]]),"DNF",    rounds_cum_time[[#This Row],[31]]+laps_times[[#This Row],[32]])</f>
        <v>6.0946793981481472E-2</v>
      </c>
      <c r="AP13" s="139">
        <f>IF(ISBLANK(laps_times[[#This Row],[33]]),"DNF",    rounds_cum_time[[#This Row],[32]]+laps_times[[#This Row],[33]])</f>
        <v>6.2878831018518502E-2</v>
      </c>
      <c r="AQ13" s="139">
        <f>IF(ISBLANK(laps_times[[#This Row],[34]]),"DNF",    rounds_cum_time[[#This Row],[33]]+laps_times[[#This Row],[34]])</f>
        <v>6.4832881944444434E-2</v>
      </c>
      <c r="AR13" s="139">
        <f>IF(ISBLANK(laps_times[[#This Row],[35]]),"DNF",    rounds_cum_time[[#This Row],[34]]+laps_times[[#This Row],[35]])</f>
        <v>6.6798252314814802E-2</v>
      </c>
      <c r="AS13" s="139">
        <f>IF(ISBLANK(laps_times[[#This Row],[36]]),"DNF",    rounds_cum_time[[#This Row],[35]]+laps_times[[#This Row],[36]])</f>
        <v>6.8766527777777767E-2</v>
      </c>
      <c r="AT13" s="139">
        <f>IF(ISBLANK(laps_times[[#This Row],[37]]),"DNF",    rounds_cum_time[[#This Row],[36]]+laps_times[[#This Row],[37]])</f>
        <v>7.0712407407407391E-2</v>
      </c>
      <c r="AU13" s="139">
        <f>IF(ISBLANK(laps_times[[#This Row],[38]]),"DNF",    rounds_cum_time[[#This Row],[37]]+laps_times[[#This Row],[38]])</f>
        <v>7.2669803240740724E-2</v>
      </c>
      <c r="AV13" s="139">
        <f>IF(ISBLANK(laps_times[[#This Row],[39]]),"DNF",    rounds_cum_time[[#This Row],[38]]+laps_times[[#This Row],[39]])</f>
        <v>7.4616215277777759E-2</v>
      </c>
      <c r="AW13" s="139">
        <f>IF(ISBLANK(laps_times[[#This Row],[40]]),"DNF",    rounds_cum_time[[#This Row],[39]]+laps_times[[#This Row],[40]])</f>
        <v>7.6596689814814795E-2</v>
      </c>
      <c r="AX13" s="139">
        <f>IF(ISBLANK(laps_times[[#This Row],[41]]),"DNF",    rounds_cum_time[[#This Row],[40]]+laps_times[[#This Row],[41]])</f>
        <v>7.8594340277777758E-2</v>
      </c>
      <c r="AY13" s="139">
        <f>IF(ISBLANK(laps_times[[#This Row],[42]]),"DNF",    rounds_cum_time[[#This Row],[41]]+laps_times[[#This Row],[42]])</f>
        <v>8.0580949074074051E-2</v>
      </c>
      <c r="AZ13" s="139">
        <f>IF(ISBLANK(laps_times[[#This Row],[43]]),"DNF",    rounds_cum_time[[#This Row],[42]]+laps_times[[#This Row],[43]])</f>
        <v>8.2564421296296278E-2</v>
      </c>
      <c r="BA13" s="139">
        <f>IF(ISBLANK(laps_times[[#This Row],[44]]),"DNF",    rounds_cum_time[[#This Row],[43]]+laps_times[[#This Row],[44]])</f>
        <v>8.451553240740739E-2</v>
      </c>
      <c r="BB13" s="139">
        <f>IF(ISBLANK(laps_times[[#This Row],[45]]),"DNF",    rounds_cum_time[[#This Row],[44]]+laps_times[[#This Row],[45]])</f>
        <v>8.6509097222222206E-2</v>
      </c>
      <c r="BC13" s="139">
        <f>IF(ISBLANK(laps_times[[#This Row],[46]]),"DNF",    rounds_cum_time[[#This Row],[45]]+laps_times[[#This Row],[46]])</f>
        <v>8.8472060185185164E-2</v>
      </c>
      <c r="BD13" s="139">
        <f>IF(ISBLANK(laps_times[[#This Row],[47]]),"DNF",    rounds_cum_time[[#This Row],[46]]+laps_times[[#This Row],[47]])</f>
        <v>9.0485914351851826E-2</v>
      </c>
      <c r="BE13" s="139">
        <f>IF(ISBLANK(laps_times[[#This Row],[48]]),"DNF",    rounds_cum_time[[#This Row],[47]]+laps_times[[#This Row],[48]])</f>
        <v>9.2496724537037014E-2</v>
      </c>
      <c r="BF13" s="139">
        <f>IF(ISBLANK(laps_times[[#This Row],[49]]),"DNF",    rounds_cum_time[[#This Row],[48]]+laps_times[[#This Row],[49]])</f>
        <v>9.454130787037035E-2</v>
      </c>
      <c r="BG13" s="139">
        <f>IF(ISBLANK(laps_times[[#This Row],[50]]),"DNF",    rounds_cum_time[[#This Row],[49]]+laps_times[[#This Row],[50]])</f>
        <v>9.6542638888888865E-2</v>
      </c>
      <c r="BH13" s="139">
        <f>IF(ISBLANK(laps_times[[#This Row],[51]]),"DNF",    rounds_cum_time[[#This Row],[50]]+laps_times[[#This Row],[51]])</f>
        <v>9.8580358796296272E-2</v>
      </c>
      <c r="BI13" s="139">
        <f>IF(ISBLANK(laps_times[[#This Row],[52]]),"DNF",    rounds_cum_time[[#This Row],[51]]+laps_times[[#This Row],[52]])</f>
        <v>0.1006221296296296</v>
      </c>
      <c r="BJ13" s="139">
        <f>IF(ISBLANK(laps_times[[#This Row],[53]]),"DNF",    rounds_cum_time[[#This Row],[52]]+laps_times[[#This Row],[53]])</f>
        <v>0.10267327546296294</v>
      </c>
      <c r="BK13" s="139">
        <f>IF(ISBLANK(laps_times[[#This Row],[54]]),"DNF",    rounds_cum_time[[#This Row],[53]]+laps_times[[#This Row],[54]])</f>
        <v>0.10474988425925924</v>
      </c>
      <c r="BL13" s="139">
        <f>IF(ISBLANK(laps_times[[#This Row],[55]]),"DNF",    rounds_cum_time[[#This Row],[54]]+laps_times[[#This Row],[55]])</f>
        <v>0.10683728009259258</v>
      </c>
      <c r="BM13" s="139">
        <f>IF(ISBLANK(laps_times[[#This Row],[56]]),"DNF",    rounds_cum_time[[#This Row],[55]]+laps_times[[#This Row],[56]])</f>
        <v>0.10896185185185184</v>
      </c>
      <c r="BN13" s="139">
        <f>IF(ISBLANK(laps_times[[#This Row],[57]]),"DNF",    rounds_cum_time[[#This Row],[56]]+laps_times[[#This Row],[57]])</f>
        <v>0.11103494212962961</v>
      </c>
      <c r="BO13" s="139">
        <f>IF(ISBLANK(laps_times[[#This Row],[58]]),"DNF",    rounds_cum_time[[#This Row],[57]]+laps_times[[#This Row],[58]])</f>
        <v>0.11314031249999998</v>
      </c>
      <c r="BP13" s="139">
        <f>IF(ISBLANK(laps_times[[#This Row],[59]]),"DNF",    rounds_cum_time[[#This Row],[58]]+laps_times[[#This Row],[59]])</f>
        <v>0.11524075231481479</v>
      </c>
      <c r="BQ13" s="139">
        <f>IF(ISBLANK(laps_times[[#This Row],[60]]),"DNF",    rounds_cum_time[[#This Row],[59]]+laps_times[[#This Row],[60]])</f>
        <v>0.11729622685185183</v>
      </c>
      <c r="BR13" s="139">
        <f>IF(ISBLANK(laps_times[[#This Row],[61]]),"DNF",    rounds_cum_time[[#This Row],[60]]+laps_times[[#This Row],[61]])</f>
        <v>0.11934607638888886</v>
      </c>
      <c r="BS13" s="139">
        <f>IF(ISBLANK(laps_times[[#This Row],[62]]),"DNF",    rounds_cum_time[[#This Row],[61]]+laps_times[[#This Row],[62]])</f>
        <v>0.12137057870370367</v>
      </c>
      <c r="BT13" s="140">
        <f>IF(ISBLANK(laps_times[[#This Row],[63]]),"DNF",    rounds_cum_time[[#This Row],[62]]+laps_times[[#This Row],[63]])</f>
        <v>0.12329795138888885</v>
      </c>
    </row>
    <row r="14" spans="2:72" x14ac:dyDescent="0.2">
      <c r="B14" s="130">
        <f>laps_times[[#This Row],[poř]]</f>
        <v>9</v>
      </c>
      <c r="C14" s="131">
        <f>laps_times[[#This Row],[s.č.]]</f>
        <v>123</v>
      </c>
      <c r="D14" s="131" t="str">
        <f>laps_times[[#This Row],[jméno]]</f>
        <v>Lácha Pavel</v>
      </c>
      <c r="E14" s="132">
        <f>laps_times[[#This Row],[roč]]</f>
        <v>1969</v>
      </c>
      <c r="F14" s="132" t="str">
        <f>laps_times[[#This Row],[kat]]</f>
        <v>MB</v>
      </c>
      <c r="G14" s="132">
        <f>laps_times[[#This Row],[poř_kat]]</f>
        <v>7</v>
      </c>
      <c r="H14" s="131" t="str">
        <f>laps_times[[#This Row],[klub]]</f>
        <v>B H triatlon</v>
      </c>
      <c r="I14" s="134">
        <f>laps_times[[#This Row],[celk. čas]]</f>
        <v>0.12556075231481481</v>
      </c>
      <c r="J14" s="139">
        <f>laps_times[[#This Row],[1]]</f>
        <v>2.4268750000000002E-3</v>
      </c>
      <c r="K14" s="139">
        <f>IF(ISBLANK(laps_times[[#This Row],[2]]),"DNF",    rounds_cum_time[[#This Row],[1]]+laps_times[[#This Row],[2]])</f>
        <v>4.2999884259259259E-3</v>
      </c>
      <c r="L14" s="139">
        <f>IF(ISBLANK(laps_times[[#This Row],[3]]),"DNF",    rounds_cum_time[[#This Row],[2]]+laps_times[[#This Row],[3]])</f>
        <v>6.1748842592592593E-3</v>
      </c>
      <c r="M14" s="139">
        <f>IF(ISBLANK(laps_times[[#This Row],[4]]),"DNF",    rounds_cum_time[[#This Row],[3]]+laps_times[[#This Row],[4]])</f>
        <v>8.0751851851851852E-3</v>
      </c>
      <c r="N14" s="139">
        <f>IF(ISBLANK(laps_times[[#This Row],[5]]),"DNF",    rounds_cum_time[[#This Row],[4]]+laps_times[[#This Row],[5]])</f>
        <v>9.9612962962962962E-3</v>
      </c>
      <c r="O14" s="139">
        <f>IF(ISBLANK(laps_times[[#This Row],[6]]),"DNF",    rounds_cum_time[[#This Row],[5]]+laps_times[[#This Row],[6]])</f>
        <v>1.188275462962963E-2</v>
      </c>
      <c r="P14" s="139">
        <f>IF(ISBLANK(laps_times[[#This Row],[7]]),"DNF",    rounds_cum_time[[#This Row],[6]]+laps_times[[#This Row],[7]])</f>
        <v>1.3776712962962963E-2</v>
      </c>
      <c r="Q14" s="139">
        <f>IF(ISBLANK(laps_times[[#This Row],[8]]),"DNF",    rounds_cum_time[[#This Row],[7]]+laps_times[[#This Row],[8]])</f>
        <v>1.5703935185185185E-2</v>
      </c>
      <c r="R14" s="139">
        <f>IF(ISBLANK(laps_times[[#This Row],[9]]),"DNF",    rounds_cum_time[[#This Row],[8]]+laps_times[[#This Row],[9]])</f>
        <v>1.7605300925925927E-2</v>
      </c>
      <c r="S14" s="139">
        <f>IF(ISBLANK(laps_times[[#This Row],[10]]),"DNF",    rounds_cum_time[[#This Row],[9]]+laps_times[[#This Row],[10]])</f>
        <v>1.9524027777777779E-2</v>
      </c>
      <c r="T14" s="139">
        <f>IF(ISBLANK(laps_times[[#This Row],[11]]),"DNF",    rounds_cum_time[[#This Row],[10]]+laps_times[[#This Row],[11]])</f>
        <v>2.1452523148148148E-2</v>
      </c>
      <c r="U14" s="139">
        <f>IF(ISBLANK(laps_times[[#This Row],[12]]),"DNF",    rounds_cum_time[[#This Row],[11]]+laps_times[[#This Row],[12]])</f>
        <v>2.3396979166666665E-2</v>
      </c>
      <c r="V14" s="139">
        <f>IF(ISBLANK(laps_times[[#This Row],[13]]),"DNF",    rounds_cum_time[[#This Row],[12]]+laps_times[[#This Row],[13]])</f>
        <v>2.5328530092592592E-2</v>
      </c>
      <c r="W14" s="139">
        <f>IF(ISBLANK(laps_times[[#This Row],[14]]),"DNF",    rounds_cum_time[[#This Row],[13]]+laps_times[[#This Row],[14]])</f>
        <v>2.7244432870370369E-2</v>
      </c>
      <c r="X14" s="139">
        <f>IF(ISBLANK(laps_times[[#This Row],[15]]),"DNF",    rounds_cum_time[[#This Row],[14]]+laps_times[[#This Row],[15]])</f>
        <v>2.9165879629629628E-2</v>
      </c>
      <c r="Y14" s="139">
        <f>IF(ISBLANK(laps_times[[#This Row],[16]]),"DNF",    rounds_cum_time[[#This Row],[15]]+laps_times[[#This Row],[16]])</f>
        <v>3.1086064814814813E-2</v>
      </c>
      <c r="Z14" s="139">
        <f>IF(ISBLANK(laps_times[[#This Row],[17]]),"DNF",    rounds_cum_time[[#This Row],[16]]+laps_times[[#This Row],[17]])</f>
        <v>3.2996608796296296E-2</v>
      </c>
      <c r="AA14" s="139">
        <f>IF(ISBLANK(laps_times[[#This Row],[18]]),"DNF",    rounds_cum_time[[#This Row],[17]]+laps_times[[#This Row],[18]])</f>
        <v>3.4958148148148148E-2</v>
      </c>
      <c r="AB14" s="139">
        <f>IF(ISBLANK(laps_times[[#This Row],[19]]),"DNF",    rounds_cum_time[[#This Row],[18]]+laps_times[[#This Row],[19]])</f>
        <v>3.6931400462962963E-2</v>
      </c>
      <c r="AC14" s="139">
        <f>IF(ISBLANK(laps_times[[#This Row],[20]]),"DNF",    rounds_cum_time[[#This Row],[19]]+laps_times[[#This Row],[20]])</f>
        <v>3.8894502314814818E-2</v>
      </c>
      <c r="AD14" s="139">
        <f>IF(ISBLANK(laps_times[[#This Row],[21]]),"DNF",    rounds_cum_time[[#This Row],[20]]+laps_times[[#This Row],[21]])</f>
        <v>4.0862581018518522E-2</v>
      </c>
      <c r="AE14" s="139">
        <f>IF(ISBLANK(laps_times[[#This Row],[22]]),"DNF",    rounds_cum_time[[#This Row],[21]]+laps_times[[#This Row],[22]])</f>
        <v>4.2835694444444447E-2</v>
      </c>
      <c r="AF14" s="139">
        <f>IF(ISBLANK(laps_times[[#This Row],[23]]),"DNF",    rounds_cum_time[[#This Row],[22]]+laps_times[[#This Row],[23]])</f>
        <v>4.4815821759259258E-2</v>
      </c>
      <c r="AG14" s="139">
        <f>IF(ISBLANK(laps_times[[#This Row],[24]]),"DNF",    rounds_cum_time[[#This Row],[23]]+laps_times[[#This Row],[24]])</f>
        <v>4.6820775462962962E-2</v>
      </c>
      <c r="AH14" s="139">
        <f>IF(ISBLANK(laps_times[[#This Row],[25]]),"DNF",    rounds_cum_time[[#This Row],[24]]+laps_times[[#This Row],[25]])</f>
        <v>4.8797199074074073E-2</v>
      </c>
      <c r="AI14" s="139">
        <f>IF(ISBLANK(laps_times[[#This Row],[26]]),"DNF",    rounds_cum_time[[#This Row],[25]]+laps_times[[#This Row],[26]])</f>
        <v>5.0781747685185182E-2</v>
      </c>
      <c r="AJ14" s="139">
        <f>IF(ISBLANK(laps_times[[#This Row],[27]]),"DNF",    rounds_cum_time[[#This Row],[26]]+laps_times[[#This Row],[27]])</f>
        <v>5.2757372685185183E-2</v>
      </c>
      <c r="AK14" s="139">
        <f>IF(ISBLANK(laps_times[[#This Row],[28]]),"DNF",    rounds_cum_time[[#This Row],[27]]+laps_times[[#This Row],[28]])</f>
        <v>5.4735347222222223E-2</v>
      </c>
      <c r="AL14" s="139">
        <f>IF(ISBLANK(laps_times[[#This Row],[29]]),"DNF",    rounds_cum_time[[#This Row],[28]]+laps_times[[#This Row],[29]])</f>
        <v>5.6719189814814816E-2</v>
      </c>
      <c r="AM14" s="139">
        <f>IF(ISBLANK(laps_times[[#This Row],[30]]),"DNF",    rounds_cum_time[[#This Row],[29]]+laps_times[[#This Row],[30]])</f>
        <v>5.8683530092592591E-2</v>
      </c>
      <c r="AN14" s="139">
        <f>IF(ISBLANK(laps_times[[#This Row],[31]]),"DNF",    rounds_cum_time[[#This Row],[30]]+laps_times[[#This Row],[31]])</f>
        <v>6.063056712962963E-2</v>
      </c>
      <c r="AO14" s="139">
        <f>IF(ISBLANK(laps_times[[#This Row],[32]]),"DNF",    rounds_cum_time[[#This Row],[31]]+laps_times[[#This Row],[32]])</f>
        <v>6.2613402777777771E-2</v>
      </c>
      <c r="AP14" s="139">
        <f>IF(ISBLANK(laps_times[[#This Row],[33]]),"DNF",    rounds_cum_time[[#This Row],[32]]+laps_times[[#This Row],[33]])</f>
        <v>6.4584513888888889E-2</v>
      </c>
      <c r="AQ14" s="139">
        <f>IF(ISBLANK(laps_times[[#This Row],[34]]),"DNF",    rounds_cum_time[[#This Row],[33]]+laps_times[[#This Row],[34]])</f>
        <v>6.6571736111111113E-2</v>
      </c>
      <c r="AR14" s="139">
        <f>IF(ISBLANK(laps_times[[#This Row],[35]]),"DNF",    rounds_cum_time[[#This Row],[34]]+laps_times[[#This Row],[35]])</f>
        <v>6.8533842592592598E-2</v>
      </c>
      <c r="AS14" s="139">
        <f>IF(ISBLANK(laps_times[[#This Row],[36]]),"DNF",    rounds_cum_time[[#This Row],[35]]+laps_times[[#This Row],[36]])</f>
        <v>7.0520138888888889E-2</v>
      </c>
      <c r="AT14" s="139">
        <f>IF(ISBLANK(laps_times[[#This Row],[37]]),"DNF",    rounds_cum_time[[#This Row],[36]]+laps_times[[#This Row],[37]])</f>
        <v>7.252638888888889E-2</v>
      </c>
      <c r="AU14" s="139">
        <f>IF(ISBLANK(laps_times[[#This Row],[38]]),"DNF",    rounds_cum_time[[#This Row],[37]]+laps_times[[#This Row],[38]])</f>
        <v>7.4537361111111117E-2</v>
      </c>
      <c r="AV14" s="139">
        <f>IF(ISBLANK(laps_times[[#This Row],[39]]),"DNF",    rounds_cum_time[[#This Row],[38]]+laps_times[[#This Row],[39]])</f>
        <v>7.651423611111112E-2</v>
      </c>
      <c r="AW14" s="139">
        <f>IF(ISBLANK(laps_times[[#This Row],[40]]),"DNF",    rounds_cum_time[[#This Row],[39]]+laps_times[[#This Row],[40]])</f>
        <v>7.8529548611111125E-2</v>
      </c>
      <c r="AX14" s="139">
        <f>IF(ISBLANK(laps_times[[#This Row],[41]]),"DNF",    rounds_cum_time[[#This Row],[40]]+laps_times[[#This Row],[41]])</f>
        <v>8.0526932870370382E-2</v>
      </c>
      <c r="AY14" s="139">
        <f>IF(ISBLANK(laps_times[[#This Row],[42]]),"DNF",    rounds_cum_time[[#This Row],[41]]+laps_times[[#This Row],[42]])</f>
        <v>8.2534004629629648E-2</v>
      </c>
      <c r="AZ14" s="139">
        <f>IF(ISBLANK(laps_times[[#This Row],[43]]),"DNF",    rounds_cum_time[[#This Row],[42]]+laps_times[[#This Row],[43]])</f>
        <v>8.4567800925925946E-2</v>
      </c>
      <c r="BA14" s="139">
        <f>IF(ISBLANK(laps_times[[#This Row],[44]]),"DNF",    rounds_cum_time[[#This Row],[43]]+laps_times[[#This Row],[44]])</f>
        <v>8.656550925925928E-2</v>
      </c>
      <c r="BB14" s="139">
        <f>IF(ISBLANK(laps_times[[#This Row],[45]]),"DNF",    rounds_cum_time[[#This Row],[44]]+laps_times[[#This Row],[45]])</f>
        <v>8.8540312500000024E-2</v>
      </c>
      <c r="BC14" s="139">
        <f>IF(ISBLANK(laps_times[[#This Row],[46]]),"DNF",    rounds_cum_time[[#This Row],[45]]+laps_times[[#This Row],[46]])</f>
        <v>9.0518634259259281E-2</v>
      </c>
      <c r="BD14" s="139">
        <f>IF(ISBLANK(laps_times[[#This Row],[47]]),"DNF",    rounds_cum_time[[#This Row],[46]]+laps_times[[#This Row],[47]])</f>
        <v>9.2487187500000026E-2</v>
      </c>
      <c r="BE14" s="139">
        <f>IF(ISBLANK(laps_times[[#This Row],[48]]),"DNF",    rounds_cum_time[[#This Row],[47]]+laps_times[[#This Row],[48]])</f>
        <v>9.4461805555555584E-2</v>
      </c>
      <c r="BF14" s="139">
        <f>IF(ISBLANK(laps_times[[#This Row],[49]]),"DNF",    rounds_cum_time[[#This Row],[48]]+laps_times[[#This Row],[49]])</f>
        <v>9.6445023148148179E-2</v>
      </c>
      <c r="BG14" s="139">
        <f>IF(ISBLANK(laps_times[[#This Row],[50]]),"DNF",    rounds_cum_time[[#This Row],[49]]+laps_times[[#This Row],[50]])</f>
        <v>9.8510011574074102E-2</v>
      </c>
      <c r="BH14" s="139">
        <f>IF(ISBLANK(laps_times[[#This Row],[51]]),"DNF",    rounds_cum_time[[#This Row],[50]]+laps_times[[#This Row],[51]])</f>
        <v>0.10056502314814818</v>
      </c>
      <c r="BI14" s="139">
        <f>IF(ISBLANK(laps_times[[#This Row],[52]]),"DNF",    rounds_cum_time[[#This Row],[51]]+laps_times[[#This Row],[52]])</f>
        <v>0.10263465277777781</v>
      </c>
      <c r="BJ14" s="139">
        <f>IF(ISBLANK(laps_times[[#This Row],[53]]),"DNF",    rounds_cum_time[[#This Row],[52]]+laps_times[[#This Row],[53]])</f>
        <v>0.1046974652777778</v>
      </c>
      <c r="BK14" s="139">
        <f>IF(ISBLANK(laps_times[[#This Row],[54]]),"DNF",    rounds_cum_time[[#This Row],[53]]+laps_times[[#This Row],[54]])</f>
        <v>0.10677817129629633</v>
      </c>
      <c r="BL14" s="139">
        <f>IF(ISBLANK(laps_times[[#This Row],[55]]),"DNF",    rounds_cum_time[[#This Row],[54]]+laps_times[[#This Row],[55]])</f>
        <v>0.10889136574074076</v>
      </c>
      <c r="BM14" s="139">
        <f>IF(ISBLANK(laps_times[[#This Row],[56]]),"DNF",    rounds_cum_time[[#This Row],[55]]+laps_times[[#This Row],[56]])</f>
        <v>0.11097585648148151</v>
      </c>
      <c r="BN14" s="139">
        <f>IF(ISBLANK(laps_times[[#This Row],[57]]),"DNF",    rounds_cum_time[[#This Row],[56]]+laps_times[[#This Row],[57]])</f>
        <v>0.11306037037037039</v>
      </c>
      <c r="BO14" s="139">
        <f>IF(ISBLANK(laps_times[[#This Row],[58]]),"DNF",    rounds_cum_time[[#This Row],[57]]+laps_times[[#This Row],[58]])</f>
        <v>0.11516815972222225</v>
      </c>
      <c r="BP14" s="139">
        <f>IF(ISBLANK(laps_times[[#This Row],[59]]),"DNF",    rounds_cum_time[[#This Row],[58]]+laps_times[[#This Row],[59]])</f>
        <v>0.11733002314814817</v>
      </c>
      <c r="BQ14" s="139">
        <f>IF(ISBLANK(laps_times[[#This Row],[60]]),"DNF",    rounds_cum_time[[#This Row],[59]]+laps_times[[#This Row],[60]])</f>
        <v>0.11941655092592594</v>
      </c>
      <c r="BR14" s="139">
        <f>IF(ISBLANK(laps_times[[#This Row],[61]]),"DNF",    rounds_cum_time[[#This Row],[60]]+laps_times[[#This Row],[61]])</f>
        <v>0.12151407407407409</v>
      </c>
      <c r="BS14" s="139">
        <f>IF(ISBLANK(laps_times[[#This Row],[62]]),"DNF",    rounds_cum_time[[#This Row],[61]]+laps_times[[#This Row],[62]])</f>
        <v>0.12357672453703705</v>
      </c>
      <c r="BT14" s="140">
        <f>IF(ISBLANK(laps_times[[#This Row],[63]]),"DNF",    rounds_cum_time[[#This Row],[62]]+laps_times[[#This Row],[63]])</f>
        <v>0.12556075231481484</v>
      </c>
    </row>
    <row r="15" spans="2:72" x14ac:dyDescent="0.2">
      <c r="B15" s="130">
        <f>laps_times[[#This Row],[poř]]</f>
        <v>10</v>
      </c>
      <c r="C15" s="131">
        <f>laps_times[[#This Row],[s.č.]]</f>
        <v>45</v>
      </c>
      <c r="D15" s="131" t="str">
        <f>laps_times[[#This Row],[jméno]]</f>
        <v>Macek Petr</v>
      </c>
      <c r="E15" s="132">
        <f>laps_times[[#This Row],[roč]]</f>
        <v>1979</v>
      </c>
      <c r="F15" s="132" t="str">
        <f>laps_times[[#This Row],[kat]]</f>
        <v>MA</v>
      </c>
      <c r="G15" s="132">
        <f>laps_times[[#This Row],[poř_kat]]</f>
        <v>3</v>
      </c>
      <c r="H15" s="131" t="str">
        <f>laps_times[[#This Row],[klub]]</f>
        <v>-</v>
      </c>
      <c r="I15" s="134">
        <f>laps_times[[#This Row],[celk. čas]]</f>
        <v>0.1297309837962963</v>
      </c>
      <c r="J15" s="139">
        <f>laps_times[[#This Row],[1]]</f>
        <v>2.4319328703703708E-3</v>
      </c>
      <c r="K15" s="139">
        <f>IF(ISBLANK(laps_times[[#This Row],[2]]),"DNF",    rounds_cum_time[[#This Row],[1]]+laps_times[[#This Row],[2]])</f>
        <v>4.2971527777777782E-3</v>
      </c>
      <c r="L15" s="139">
        <f>IF(ISBLANK(laps_times[[#This Row],[3]]),"DNF",    rounds_cum_time[[#This Row],[2]]+laps_times[[#This Row],[3]])</f>
        <v>6.1764236111111117E-3</v>
      </c>
      <c r="M15" s="139">
        <f>IF(ISBLANK(laps_times[[#This Row],[4]]),"DNF",    rounds_cum_time[[#This Row],[3]]+laps_times[[#This Row],[4]])</f>
        <v>8.0790046296296304E-3</v>
      </c>
      <c r="N15" s="139">
        <f>IF(ISBLANK(laps_times[[#This Row],[5]]),"DNF",    rounds_cum_time[[#This Row],[4]]+laps_times[[#This Row],[5]])</f>
        <v>9.9789004629629637E-3</v>
      </c>
      <c r="O15" s="139">
        <f>IF(ISBLANK(laps_times[[#This Row],[6]]),"DNF",    rounds_cum_time[[#This Row],[5]]+laps_times[[#This Row],[6]])</f>
        <v>1.1901168981481483E-2</v>
      </c>
      <c r="P15" s="139">
        <f>IF(ISBLANK(laps_times[[#This Row],[7]]),"DNF",    rounds_cum_time[[#This Row],[6]]+laps_times[[#This Row],[7]])</f>
        <v>1.3827187500000001E-2</v>
      </c>
      <c r="Q15" s="139">
        <f>IF(ISBLANK(laps_times[[#This Row],[8]]),"DNF",    rounds_cum_time[[#This Row],[7]]+laps_times[[#This Row],[8]])</f>
        <v>1.5772835648148149E-2</v>
      </c>
      <c r="R15" s="139">
        <f>IF(ISBLANK(laps_times[[#This Row],[9]]),"DNF",    rounds_cum_time[[#This Row],[8]]+laps_times[[#This Row],[9]])</f>
        <v>1.7707465277777779E-2</v>
      </c>
      <c r="S15" s="139">
        <f>IF(ISBLANK(laps_times[[#This Row],[10]]),"DNF",    rounds_cum_time[[#This Row],[9]]+laps_times[[#This Row],[10]])</f>
        <v>1.9654618055555555E-2</v>
      </c>
      <c r="T15" s="139">
        <f>IF(ISBLANK(laps_times[[#This Row],[11]]),"DNF",    rounds_cum_time[[#This Row],[10]]+laps_times[[#This Row],[11]])</f>
        <v>2.1603854166666665E-2</v>
      </c>
      <c r="U15" s="139">
        <f>IF(ISBLANK(laps_times[[#This Row],[12]]),"DNF",    rounds_cum_time[[#This Row],[11]]+laps_times[[#This Row],[12]])</f>
        <v>2.3545393518518518E-2</v>
      </c>
      <c r="V15" s="139">
        <f>IF(ISBLANK(laps_times[[#This Row],[13]]),"DNF",    rounds_cum_time[[#This Row],[12]]+laps_times[[#This Row],[13]])</f>
        <v>2.549579861111111E-2</v>
      </c>
      <c r="W15" s="139">
        <f>IF(ISBLANK(laps_times[[#This Row],[14]]),"DNF",    rounds_cum_time[[#This Row],[13]]+laps_times[[#This Row],[14]])</f>
        <v>2.7468159722222222E-2</v>
      </c>
      <c r="X15" s="139">
        <f>IF(ISBLANK(laps_times[[#This Row],[15]]),"DNF",    rounds_cum_time[[#This Row],[14]]+laps_times[[#This Row],[15]])</f>
        <v>2.9415532407407408E-2</v>
      </c>
      <c r="Y15" s="139">
        <f>IF(ISBLANK(laps_times[[#This Row],[16]]),"DNF",    rounds_cum_time[[#This Row],[15]]+laps_times[[#This Row],[16]])</f>
        <v>3.1360219907407408E-2</v>
      </c>
      <c r="Z15" s="139">
        <f>IF(ISBLANK(laps_times[[#This Row],[17]]),"DNF",    rounds_cum_time[[#This Row],[16]]+laps_times[[#This Row],[17]])</f>
        <v>3.3342314814814818E-2</v>
      </c>
      <c r="AA15" s="139">
        <f>IF(ISBLANK(laps_times[[#This Row],[18]]),"DNF",    rounds_cum_time[[#This Row],[17]]+laps_times[[#This Row],[18]])</f>
        <v>3.5306481481481487E-2</v>
      </c>
      <c r="AB15" s="139">
        <f>IF(ISBLANK(laps_times[[#This Row],[19]]),"DNF",    rounds_cum_time[[#This Row],[18]]+laps_times[[#This Row],[19]])</f>
        <v>3.7260300925925929E-2</v>
      </c>
      <c r="AC15" s="139">
        <f>IF(ISBLANK(laps_times[[#This Row],[20]]),"DNF",    rounds_cum_time[[#This Row],[19]]+laps_times[[#This Row],[20]])</f>
        <v>3.9250347222222225E-2</v>
      </c>
      <c r="AD15" s="139">
        <f>IF(ISBLANK(laps_times[[#This Row],[21]]),"DNF",    rounds_cum_time[[#This Row],[20]]+laps_times[[#This Row],[21]])</f>
        <v>4.1227384259259259E-2</v>
      </c>
      <c r="AE15" s="139">
        <f>IF(ISBLANK(laps_times[[#This Row],[22]]),"DNF",    rounds_cum_time[[#This Row],[21]]+laps_times[[#This Row],[22]])</f>
        <v>4.3207106481481482E-2</v>
      </c>
      <c r="AF15" s="139">
        <f>IF(ISBLANK(laps_times[[#This Row],[23]]),"DNF",    rounds_cum_time[[#This Row],[22]]+laps_times[[#This Row],[23]])</f>
        <v>4.5187511574074073E-2</v>
      </c>
      <c r="AG15" s="139">
        <f>IF(ISBLANK(laps_times[[#This Row],[24]]),"DNF",    rounds_cum_time[[#This Row],[23]]+laps_times[[#This Row],[24]])</f>
        <v>4.7156400462962961E-2</v>
      </c>
      <c r="AH15" s="139">
        <f>IF(ISBLANK(laps_times[[#This Row],[25]]),"DNF",    rounds_cum_time[[#This Row],[24]]+laps_times[[#This Row],[25]])</f>
        <v>4.9138263888888888E-2</v>
      </c>
      <c r="AI15" s="139">
        <f>IF(ISBLANK(laps_times[[#This Row],[26]]),"DNF",    rounds_cum_time[[#This Row],[25]]+laps_times[[#This Row],[26]])</f>
        <v>5.1128912037037039E-2</v>
      </c>
      <c r="AJ15" s="139">
        <f>IF(ISBLANK(laps_times[[#This Row],[27]]),"DNF",    rounds_cum_time[[#This Row],[26]]+laps_times[[#This Row],[27]])</f>
        <v>5.3128796296296299E-2</v>
      </c>
      <c r="AK15" s="139">
        <f>IF(ISBLANK(laps_times[[#This Row],[28]]),"DNF",    rounds_cum_time[[#This Row],[27]]+laps_times[[#This Row],[28]])</f>
        <v>5.5133553240740742E-2</v>
      </c>
      <c r="AL15" s="139">
        <f>IF(ISBLANK(laps_times[[#This Row],[29]]),"DNF",    rounds_cum_time[[#This Row],[28]]+laps_times[[#This Row],[29]])</f>
        <v>5.7126967592592594E-2</v>
      </c>
      <c r="AM15" s="139">
        <f>IF(ISBLANK(laps_times[[#This Row],[30]]),"DNF",    rounds_cum_time[[#This Row],[29]]+laps_times[[#This Row],[30]])</f>
        <v>5.9116134259259261E-2</v>
      </c>
      <c r="AN15" s="139">
        <f>IF(ISBLANK(laps_times[[#This Row],[31]]),"DNF",    rounds_cum_time[[#This Row],[30]]+laps_times[[#This Row],[31]])</f>
        <v>6.1152326388888893E-2</v>
      </c>
      <c r="AO15" s="139">
        <f>IF(ISBLANK(laps_times[[#This Row],[32]]),"DNF",    rounds_cum_time[[#This Row],[31]]+laps_times[[#This Row],[32]])</f>
        <v>6.3164733796296307E-2</v>
      </c>
      <c r="AP15" s="139">
        <f>IF(ISBLANK(laps_times[[#This Row],[33]]),"DNF",    rounds_cum_time[[#This Row],[32]]+laps_times[[#This Row],[33]])</f>
        <v>6.5204594907407418E-2</v>
      </c>
      <c r="AQ15" s="139">
        <f>IF(ISBLANK(laps_times[[#This Row],[34]]),"DNF",    rounds_cum_time[[#This Row],[33]]+laps_times[[#This Row],[34]])</f>
        <v>6.7209571759259276E-2</v>
      </c>
      <c r="AR15" s="139">
        <f>IF(ISBLANK(laps_times[[#This Row],[35]]),"DNF",    rounds_cum_time[[#This Row],[34]]+laps_times[[#This Row],[35]])</f>
        <v>6.9233148148148169E-2</v>
      </c>
      <c r="AS15" s="139">
        <f>IF(ISBLANK(laps_times[[#This Row],[36]]),"DNF",    rounds_cum_time[[#This Row],[35]]+laps_times[[#This Row],[36]])</f>
        <v>7.1288738425925952E-2</v>
      </c>
      <c r="AT15" s="139">
        <f>IF(ISBLANK(laps_times[[#This Row],[37]]),"DNF",    rounds_cum_time[[#This Row],[36]]+laps_times[[#This Row],[37]])</f>
        <v>7.3336099537037069E-2</v>
      </c>
      <c r="AU15" s="139">
        <f>IF(ISBLANK(laps_times[[#This Row],[38]]),"DNF",    rounds_cum_time[[#This Row],[37]]+laps_times[[#This Row],[38]])</f>
        <v>7.5351192129629666E-2</v>
      </c>
      <c r="AV15" s="139">
        <f>IF(ISBLANK(laps_times[[#This Row],[39]]),"DNF",    rounds_cum_time[[#This Row],[38]]+laps_times[[#This Row],[39]])</f>
        <v>7.7387048611111148E-2</v>
      </c>
      <c r="AW15" s="139">
        <f>IF(ISBLANK(laps_times[[#This Row],[40]]),"DNF",    rounds_cum_time[[#This Row],[39]]+laps_times[[#This Row],[40]])</f>
        <v>7.9494606481481517E-2</v>
      </c>
      <c r="AX15" s="139">
        <f>IF(ISBLANK(laps_times[[#This Row],[41]]),"DNF",    rounds_cum_time[[#This Row],[40]]+laps_times[[#This Row],[41]])</f>
        <v>8.1600717592592631E-2</v>
      </c>
      <c r="AY15" s="139">
        <f>IF(ISBLANK(laps_times[[#This Row],[42]]),"DNF",    rounds_cum_time[[#This Row],[41]]+laps_times[[#This Row],[42]])</f>
        <v>8.3692025462963004E-2</v>
      </c>
      <c r="AZ15" s="139">
        <f>IF(ISBLANK(laps_times[[#This Row],[43]]),"DNF",    rounds_cum_time[[#This Row],[42]]+laps_times[[#This Row],[43]])</f>
        <v>8.5801608796296336E-2</v>
      </c>
      <c r="BA15" s="139">
        <f>IF(ISBLANK(laps_times[[#This Row],[44]]),"DNF",    rounds_cum_time[[#This Row],[43]]+laps_times[[#This Row],[44]])</f>
        <v>8.7914062500000043E-2</v>
      </c>
      <c r="BB15" s="139">
        <f>IF(ISBLANK(laps_times[[#This Row],[45]]),"DNF",    rounds_cum_time[[#This Row],[44]]+laps_times[[#This Row],[45]])</f>
        <v>9.0044398148148186E-2</v>
      </c>
      <c r="BC15" s="139">
        <f>IF(ISBLANK(laps_times[[#This Row],[46]]),"DNF",    rounds_cum_time[[#This Row],[45]]+laps_times[[#This Row],[46]])</f>
        <v>9.2178310185185228E-2</v>
      </c>
      <c r="BD15" s="139">
        <f>IF(ISBLANK(laps_times[[#This Row],[47]]),"DNF",    rounds_cum_time[[#This Row],[46]]+laps_times[[#This Row],[47]])</f>
        <v>9.4287696759259298E-2</v>
      </c>
      <c r="BE15" s="139">
        <f>IF(ISBLANK(laps_times[[#This Row],[48]]),"DNF",    rounds_cum_time[[#This Row],[47]]+laps_times[[#This Row],[48]])</f>
        <v>9.642018518518522E-2</v>
      </c>
      <c r="BF15" s="139">
        <f>IF(ISBLANK(laps_times[[#This Row],[49]]),"DNF",    rounds_cum_time[[#This Row],[48]]+laps_times[[#This Row],[49]])</f>
        <v>9.851723379629633E-2</v>
      </c>
      <c r="BG15" s="139">
        <f>IF(ISBLANK(laps_times[[#This Row],[50]]),"DNF",    rounds_cum_time[[#This Row],[49]]+laps_times[[#This Row],[50]])</f>
        <v>0.10063660879629634</v>
      </c>
      <c r="BH15" s="139">
        <f>IF(ISBLANK(laps_times[[#This Row],[51]]),"DNF",    rounds_cum_time[[#This Row],[50]]+laps_times[[#This Row],[51]])</f>
        <v>0.10278913194444449</v>
      </c>
      <c r="BI15" s="139">
        <f>IF(ISBLANK(laps_times[[#This Row],[52]]),"DNF",    rounds_cum_time[[#This Row],[51]]+laps_times[[#This Row],[52]])</f>
        <v>0.10500031250000004</v>
      </c>
      <c r="BJ15" s="139">
        <f>IF(ISBLANK(laps_times[[#This Row],[53]]),"DNF",    rounds_cum_time[[#This Row],[52]]+laps_times[[#This Row],[53]])</f>
        <v>0.10725565972222226</v>
      </c>
      <c r="BK15" s="139">
        <f>IF(ISBLANK(laps_times[[#This Row],[54]]),"DNF",    rounds_cum_time[[#This Row],[53]]+laps_times[[#This Row],[54]])</f>
        <v>0.10944158564814818</v>
      </c>
      <c r="BL15" s="139">
        <f>IF(ISBLANK(laps_times[[#This Row],[55]]),"DNF",    rounds_cum_time[[#This Row],[54]]+laps_times[[#This Row],[55]])</f>
        <v>0.11169520833333337</v>
      </c>
      <c r="BM15" s="139">
        <f>IF(ISBLANK(laps_times[[#This Row],[56]]),"DNF",    rounds_cum_time[[#This Row],[55]]+laps_times[[#This Row],[56]])</f>
        <v>0.11395690972222225</v>
      </c>
      <c r="BN15" s="139">
        <f>IF(ISBLANK(laps_times[[#This Row],[57]]),"DNF",    rounds_cum_time[[#This Row],[56]]+laps_times[[#This Row],[57]])</f>
        <v>0.11628803240740744</v>
      </c>
      <c r="BO15" s="139">
        <f>IF(ISBLANK(laps_times[[#This Row],[58]]),"DNF",    rounds_cum_time[[#This Row],[57]]+laps_times[[#This Row],[58]])</f>
        <v>0.11855506944444448</v>
      </c>
      <c r="BP15" s="139">
        <f>IF(ISBLANK(laps_times[[#This Row],[59]]),"DNF",    rounds_cum_time[[#This Row],[58]]+laps_times[[#This Row],[59]])</f>
        <v>0.12081458333333336</v>
      </c>
      <c r="BQ15" s="139">
        <f>IF(ISBLANK(laps_times[[#This Row],[60]]),"DNF",    rounds_cum_time[[#This Row],[59]]+laps_times[[#This Row],[60]])</f>
        <v>0.12307777777777781</v>
      </c>
      <c r="BR15" s="139">
        <f>IF(ISBLANK(laps_times[[#This Row],[61]]),"DNF",    rounds_cum_time[[#This Row],[60]]+laps_times[[#This Row],[61]])</f>
        <v>0.12534842592592596</v>
      </c>
      <c r="BS15" s="139">
        <f>IF(ISBLANK(laps_times[[#This Row],[62]]),"DNF",    rounds_cum_time[[#This Row],[61]]+laps_times[[#This Row],[62]])</f>
        <v>0.12757518518518521</v>
      </c>
      <c r="BT15" s="140">
        <f>IF(ISBLANK(laps_times[[#This Row],[63]]),"DNF",    rounds_cum_time[[#This Row],[62]]+laps_times[[#This Row],[63]])</f>
        <v>0.12973098379629633</v>
      </c>
    </row>
    <row r="16" spans="2:72" x14ac:dyDescent="0.2">
      <c r="B16" s="130">
        <f>laps_times[[#This Row],[poř]]</f>
        <v>11</v>
      </c>
      <c r="C16" s="131">
        <f>laps_times[[#This Row],[s.č.]]</f>
        <v>114</v>
      </c>
      <c r="D16" s="131" t="str">
        <f>laps_times[[#This Row],[jméno]]</f>
        <v>Hokeš Martin</v>
      </c>
      <c r="E16" s="132">
        <f>laps_times[[#This Row],[roč]]</f>
        <v>1977</v>
      </c>
      <c r="F16" s="132" t="str">
        <f>laps_times[[#This Row],[kat]]</f>
        <v>MA</v>
      </c>
      <c r="G16" s="132">
        <f>laps_times[[#This Row],[poř_kat]]</f>
        <v>4</v>
      </c>
      <c r="H16" s="131" t="str">
        <f>laps_times[[#This Row],[klub]]</f>
        <v>-</v>
      </c>
      <c r="I16" s="134">
        <f>laps_times[[#This Row],[celk. čas]]</f>
        <v>0.13132366898148148</v>
      </c>
      <c r="J16" s="139">
        <f>laps_times[[#This Row],[1]]</f>
        <v>2.5996412037037034E-3</v>
      </c>
      <c r="K16" s="139">
        <f>IF(ISBLANK(laps_times[[#This Row],[2]]),"DNF",    rounds_cum_time[[#This Row],[1]]+laps_times[[#This Row],[2]])</f>
        <v>4.5795370370370365E-3</v>
      </c>
      <c r="L16" s="139">
        <f>IF(ISBLANK(laps_times[[#This Row],[3]]),"DNF",    rounds_cum_time[[#This Row],[2]]+laps_times[[#This Row],[3]])</f>
        <v>6.6086574074074068E-3</v>
      </c>
      <c r="M16" s="139">
        <f>IF(ISBLANK(laps_times[[#This Row],[4]]),"DNF",    rounds_cum_time[[#This Row],[3]]+laps_times[[#This Row],[4]])</f>
        <v>8.6517129629629617E-3</v>
      </c>
      <c r="N16" s="139">
        <f>IF(ISBLANK(laps_times[[#This Row],[5]]),"DNF",    rounds_cum_time[[#This Row],[4]]+laps_times[[#This Row],[5]])</f>
        <v>1.0670902777777776E-2</v>
      </c>
      <c r="O16" s="139">
        <f>IF(ISBLANK(laps_times[[#This Row],[6]]),"DNF",    rounds_cum_time[[#This Row],[5]]+laps_times[[#This Row],[6]])</f>
        <v>1.2690659722222219E-2</v>
      </c>
      <c r="P16" s="139">
        <f>IF(ISBLANK(laps_times[[#This Row],[7]]),"DNF",    rounds_cum_time[[#This Row],[6]]+laps_times[[#This Row],[7]])</f>
        <v>1.472927083333333E-2</v>
      </c>
      <c r="Q16" s="139">
        <f>IF(ISBLANK(laps_times[[#This Row],[8]]),"DNF",    rounds_cum_time[[#This Row],[7]]+laps_times[[#This Row],[8]])</f>
        <v>1.6767708333333329E-2</v>
      </c>
      <c r="R16" s="139">
        <f>IF(ISBLANK(laps_times[[#This Row],[9]]),"DNF",    rounds_cum_time[[#This Row],[8]]+laps_times[[#This Row],[9]])</f>
        <v>1.8843402777777775E-2</v>
      </c>
      <c r="S16" s="139">
        <f>IF(ISBLANK(laps_times[[#This Row],[10]]),"DNF",    rounds_cum_time[[#This Row],[9]]+laps_times[[#This Row],[10]])</f>
        <v>2.0891446759259257E-2</v>
      </c>
      <c r="T16" s="139">
        <f>IF(ISBLANK(laps_times[[#This Row],[11]]),"DNF",    rounds_cum_time[[#This Row],[10]]+laps_times[[#This Row],[11]])</f>
        <v>2.2927997685185185E-2</v>
      </c>
      <c r="U16" s="139">
        <f>IF(ISBLANK(laps_times[[#This Row],[12]]),"DNF",    rounds_cum_time[[#This Row],[11]]+laps_times[[#This Row],[12]])</f>
        <v>2.4979606481481481E-2</v>
      </c>
      <c r="V16" s="139">
        <f>IF(ISBLANK(laps_times[[#This Row],[13]]),"DNF",    rounds_cum_time[[#This Row],[12]]+laps_times[[#This Row],[13]])</f>
        <v>2.7025277777777777E-2</v>
      </c>
      <c r="W16" s="139">
        <f>IF(ISBLANK(laps_times[[#This Row],[14]]),"DNF",    rounds_cum_time[[#This Row],[13]]+laps_times[[#This Row],[14]])</f>
        <v>2.9042604166666666E-2</v>
      </c>
      <c r="X16" s="139">
        <f>IF(ISBLANK(laps_times[[#This Row],[15]]),"DNF",    rounds_cum_time[[#This Row],[14]]+laps_times[[#This Row],[15]])</f>
        <v>3.1104270833333333E-2</v>
      </c>
      <c r="Y16" s="139">
        <f>IF(ISBLANK(laps_times[[#This Row],[16]]),"DNF",    rounds_cum_time[[#This Row],[15]]+laps_times[[#This Row],[16]])</f>
        <v>3.3170300925925926E-2</v>
      </c>
      <c r="Z16" s="139">
        <f>IF(ISBLANK(laps_times[[#This Row],[17]]),"DNF",    rounds_cum_time[[#This Row],[16]]+laps_times[[#This Row],[17]])</f>
        <v>3.5213252314814814E-2</v>
      </c>
      <c r="AA16" s="139">
        <f>IF(ISBLANK(laps_times[[#This Row],[18]]),"DNF",    rounds_cum_time[[#This Row],[17]]+laps_times[[#This Row],[18]])</f>
        <v>3.7260243055555552E-2</v>
      </c>
      <c r="AB16" s="139">
        <f>IF(ISBLANK(laps_times[[#This Row],[19]]),"DNF",    rounds_cum_time[[#This Row],[18]]+laps_times[[#This Row],[19]])</f>
        <v>3.9316273148148145E-2</v>
      </c>
      <c r="AC16" s="139">
        <f>IF(ISBLANK(laps_times[[#This Row],[20]]),"DNF",    rounds_cum_time[[#This Row],[19]]+laps_times[[#This Row],[20]])</f>
        <v>4.1361238425925921E-2</v>
      </c>
      <c r="AD16" s="139">
        <f>IF(ISBLANK(laps_times[[#This Row],[21]]),"DNF",    rounds_cum_time[[#This Row],[20]]+laps_times[[#This Row],[21]])</f>
        <v>4.3422824074074072E-2</v>
      </c>
      <c r="AE16" s="139">
        <f>IF(ISBLANK(laps_times[[#This Row],[22]]),"DNF",    rounds_cum_time[[#This Row],[21]]+laps_times[[#This Row],[22]])</f>
        <v>4.5485520833333334E-2</v>
      </c>
      <c r="AF16" s="139">
        <f>IF(ISBLANK(laps_times[[#This Row],[23]]),"DNF",    rounds_cum_time[[#This Row],[22]]+laps_times[[#This Row],[23]])</f>
        <v>4.7563541666666667E-2</v>
      </c>
      <c r="AG16" s="139">
        <f>IF(ISBLANK(laps_times[[#This Row],[24]]),"DNF",    rounds_cum_time[[#This Row],[23]]+laps_times[[#This Row],[24]])</f>
        <v>4.9623923611111113E-2</v>
      </c>
      <c r="AH16" s="139">
        <f>IF(ISBLANK(laps_times[[#This Row],[25]]),"DNF",    rounds_cum_time[[#This Row],[24]]+laps_times[[#This Row],[25]])</f>
        <v>5.1710578703703707E-2</v>
      </c>
      <c r="AI16" s="139">
        <f>IF(ISBLANK(laps_times[[#This Row],[26]]),"DNF",    rounds_cum_time[[#This Row],[25]]+laps_times[[#This Row],[26]])</f>
        <v>5.3746111111111113E-2</v>
      </c>
      <c r="AJ16" s="139">
        <f>IF(ISBLANK(laps_times[[#This Row],[27]]),"DNF",    rounds_cum_time[[#This Row],[26]]+laps_times[[#This Row],[27]])</f>
        <v>5.5800358796296301E-2</v>
      </c>
      <c r="AK16" s="139">
        <f>IF(ISBLANK(laps_times[[#This Row],[28]]),"DNF",    rounds_cum_time[[#This Row],[27]]+laps_times[[#This Row],[28]])</f>
        <v>5.7848761574074078E-2</v>
      </c>
      <c r="AL16" s="139">
        <f>IF(ISBLANK(laps_times[[#This Row],[29]]),"DNF",    rounds_cum_time[[#This Row],[28]]+laps_times[[#This Row],[29]])</f>
        <v>5.9917592592592599E-2</v>
      </c>
      <c r="AM16" s="139">
        <f>IF(ISBLANK(laps_times[[#This Row],[30]]),"DNF",    rounds_cum_time[[#This Row],[29]]+laps_times[[#This Row],[30]])</f>
        <v>6.1983136574074081E-2</v>
      </c>
      <c r="AN16" s="139">
        <f>IF(ISBLANK(laps_times[[#This Row],[31]]),"DNF",    rounds_cum_time[[#This Row],[30]]+laps_times[[#This Row],[31]])</f>
        <v>6.4043831018518529E-2</v>
      </c>
      <c r="AO16" s="139">
        <f>IF(ISBLANK(laps_times[[#This Row],[32]]),"DNF",    rounds_cum_time[[#This Row],[31]]+laps_times[[#This Row],[32]])</f>
        <v>6.6098680555555567E-2</v>
      </c>
      <c r="AP16" s="139">
        <f>IF(ISBLANK(laps_times[[#This Row],[33]]),"DNF",    rounds_cum_time[[#This Row],[32]]+laps_times[[#This Row],[33]])</f>
        <v>6.8161979166666678E-2</v>
      </c>
      <c r="AQ16" s="139">
        <f>IF(ISBLANK(laps_times[[#This Row],[34]]),"DNF",    rounds_cum_time[[#This Row],[33]]+laps_times[[#This Row],[34]])</f>
        <v>7.0237824074074084E-2</v>
      </c>
      <c r="AR16" s="139">
        <f>IF(ISBLANK(laps_times[[#This Row],[35]]),"DNF",    rounds_cum_time[[#This Row],[34]]+laps_times[[#This Row],[35]])</f>
        <v>7.2333738425925942E-2</v>
      </c>
      <c r="AS16" s="139">
        <f>IF(ISBLANK(laps_times[[#This Row],[36]]),"DNF",    rounds_cum_time[[#This Row],[35]]+laps_times[[#This Row],[36]])</f>
        <v>7.4422986111111131E-2</v>
      </c>
      <c r="AT16" s="139">
        <f>IF(ISBLANK(laps_times[[#This Row],[37]]),"DNF",    rounds_cum_time[[#This Row],[36]]+laps_times[[#This Row],[37]])</f>
        <v>7.6493530092592618E-2</v>
      </c>
      <c r="AU16" s="139">
        <f>IF(ISBLANK(laps_times[[#This Row],[38]]),"DNF",    rounds_cum_time[[#This Row],[37]]+laps_times[[#This Row],[38]])</f>
        <v>7.8553761574074094E-2</v>
      </c>
      <c r="AV16" s="139">
        <f>IF(ISBLANK(laps_times[[#This Row],[39]]),"DNF",    rounds_cum_time[[#This Row],[38]]+laps_times[[#This Row],[39]])</f>
        <v>8.0589606481481502E-2</v>
      </c>
      <c r="AW16" s="139">
        <f>IF(ISBLANK(laps_times[[#This Row],[40]]),"DNF",    rounds_cum_time[[#This Row],[39]]+laps_times[[#This Row],[40]])</f>
        <v>8.2687013888888911E-2</v>
      </c>
      <c r="AX16" s="139">
        <f>IF(ISBLANK(laps_times[[#This Row],[41]]),"DNF",    rounds_cum_time[[#This Row],[40]]+laps_times[[#This Row],[41]])</f>
        <v>8.477247685185188E-2</v>
      </c>
      <c r="AY16" s="139">
        <f>IF(ISBLANK(laps_times[[#This Row],[42]]),"DNF",    rounds_cum_time[[#This Row],[41]]+laps_times[[#This Row],[42]])</f>
        <v>8.6832511574074109E-2</v>
      </c>
      <c r="AZ16" s="139">
        <f>IF(ISBLANK(laps_times[[#This Row],[43]]),"DNF",    rounds_cum_time[[#This Row],[42]]+laps_times[[#This Row],[43]])</f>
        <v>8.8891875000000037E-2</v>
      </c>
      <c r="BA16" s="139">
        <f>IF(ISBLANK(laps_times[[#This Row],[44]]),"DNF",    rounds_cum_time[[#This Row],[43]]+laps_times[[#This Row],[44]])</f>
        <v>9.092751157407411E-2</v>
      </c>
      <c r="BB16" s="139">
        <f>IF(ISBLANK(laps_times[[#This Row],[45]]),"DNF",    rounds_cum_time[[#This Row],[44]]+laps_times[[#This Row],[45]])</f>
        <v>9.2985937500000032E-2</v>
      </c>
      <c r="BC16" s="139">
        <f>IF(ISBLANK(laps_times[[#This Row],[46]]),"DNF",    rounds_cum_time[[#This Row],[45]]+laps_times[[#This Row],[46]])</f>
        <v>9.5038773148148181E-2</v>
      </c>
      <c r="BD16" s="139">
        <f>IF(ISBLANK(laps_times[[#This Row],[47]]),"DNF",    rounds_cum_time[[#This Row],[46]]+laps_times[[#This Row],[47]])</f>
        <v>9.7139293981481509E-2</v>
      </c>
      <c r="BE16" s="139">
        <f>IF(ISBLANK(laps_times[[#This Row],[48]]),"DNF",    rounds_cum_time[[#This Row],[47]]+laps_times[[#This Row],[48]])</f>
        <v>9.9218483796296317E-2</v>
      </c>
      <c r="BF16" s="139">
        <f>IF(ISBLANK(laps_times[[#This Row],[49]]),"DNF",    rounds_cum_time[[#This Row],[48]]+laps_times[[#This Row],[49]])</f>
        <v>0.10129557870370372</v>
      </c>
      <c r="BG16" s="139">
        <f>IF(ISBLANK(laps_times[[#This Row],[50]]),"DNF",    rounds_cum_time[[#This Row],[49]]+laps_times[[#This Row],[50]])</f>
        <v>0.1033174189814815</v>
      </c>
      <c r="BH16" s="139">
        <f>IF(ISBLANK(laps_times[[#This Row],[51]]),"DNF",    rounds_cum_time[[#This Row],[50]]+laps_times[[#This Row],[51]])</f>
        <v>0.10535532407407409</v>
      </c>
      <c r="BI16" s="139">
        <f>IF(ISBLANK(laps_times[[#This Row],[52]]),"DNF",    rounds_cum_time[[#This Row],[51]]+laps_times[[#This Row],[52]])</f>
        <v>0.10745099537037039</v>
      </c>
      <c r="BJ16" s="139">
        <f>IF(ISBLANK(laps_times[[#This Row],[53]]),"DNF",    rounds_cum_time[[#This Row],[52]]+laps_times[[#This Row],[53]])</f>
        <v>0.10955293981481484</v>
      </c>
      <c r="BK16" s="139">
        <f>IF(ISBLANK(laps_times[[#This Row],[54]]),"DNF",    rounds_cum_time[[#This Row],[53]]+laps_times[[#This Row],[54]])</f>
        <v>0.11166420138888891</v>
      </c>
      <c r="BL16" s="139">
        <f>IF(ISBLANK(laps_times[[#This Row],[55]]),"DNF",    rounds_cum_time[[#This Row],[54]]+laps_times[[#This Row],[55]])</f>
        <v>0.11379724537037039</v>
      </c>
      <c r="BM16" s="139">
        <f>IF(ISBLANK(laps_times[[#This Row],[56]]),"DNF",    rounds_cum_time[[#This Row],[55]]+laps_times[[#This Row],[56]])</f>
        <v>0.11596966435185187</v>
      </c>
      <c r="BN16" s="139">
        <f>IF(ISBLANK(laps_times[[#This Row],[57]]),"DNF",    rounds_cum_time[[#This Row],[56]]+laps_times[[#This Row],[57]])</f>
        <v>0.11811038194444445</v>
      </c>
      <c r="BO16" s="139">
        <f>IF(ISBLANK(laps_times[[#This Row],[58]]),"DNF",    rounds_cum_time[[#This Row],[57]]+laps_times[[#This Row],[58]])</f>
        <v>0.12030758101851853</v>
      </c>
      <c r="BP16" s="139">
        <f>IF(ISBLANK(laps_times[[#This Row],[59]]),"DNF",    rounds_cum_time[[#This Row],[58]]+laps_times[[#This Row],[59]])</f>
        <v>0.12256077546296297</v>
      </c>
      <c r="BQ16" s="139">
        <f>IF(ISBLANK(laps_times[[#This Row],[60]]),"DNF",    rounds_cum_time[[#This Row],[59]]+laps_times[[#This Row],[60]])</f>
        <v>0.12477973379629631</v>
      </c>
      <c r="BR16" s="139">
        <f>IF(ISBLANK(laps_times[[#This Row],[61]]),"DNF",    rounds_cum_time[[#This Row],[60]]+laps_times[[#This Row],[61]])</f>
        <v>0.12700841435185187</v>
      </c>
      <c r="BS16" s="139">
        <f>IF(ISBLANK(laps_times[[#This Row],[62]]),"DNF",    rounds_cum_time[[#This Row],[61]]+laps_times[[#This Row],[62]])</f>
        <v>0.12921800925925928</v>
      </c>
      <c r="BT16" s="140">
        <f>IF(ISBLANK(laps_times[[#This Row],[63]]),"DNF",    rounds_cum_time[[#This Row],[62]]+laps_times[[#This Row],[63]])</f>
        <v>0.13132366898148151</v>
      </c>
    </row>
    <row r="17" spans="2:72" x14ac:dyDescent="0.2">
      <c r="B17" s="130">
        <f>laps_times[[#This Row],[poř]]</f>
        <v>12</v>
      </c>
      <c r="C17" s="131">
        <f>laps_times[[#This Row],[s.č.]]</f>
        <v>13</v>
      </c>
      <c r="D17" s="131" t="str">
        <f>laps_times[[#This Row],[jméno]]</f>
        <v>Flídr Jan</v>
      </c>
      <c r="E17" s="132">
        <f>laps_times[[#This Row],[roč]]</f>
        <v>1957</v>
      </c>
      <c r="F17" s="132" t="str">
        <f>laps_times[[#This Row],[kat]]</f>
        <v>MC</v>
      </c>
      <c r="G17" s="132">
        <f>laps_times[[#This Row],[poř_kat]]</f>
        <v>1</v>
      </c>
      <c r="H17" s="131" t="str">
        <f>laps_times[[#This Row],[klub]]</f>
        <v>Maraton Klub Kladno</v>
      </c>
      <c r="I17" s="134">
        <f>laps_times[[#This Row],[celk. čas]]</f>
        <v>0.13148622685185185</v>
      </c>
      <c r="J17" s="139">
        <f>laps_times[[#This Row],[1]]</f>
        <v>2.5764351851851851E-3</v>
      </c>
      <c r="K17" s="139">
        <f>IF(ISBLANK(laps_times[[#This Row],[2]]),"DNF",    rounds_cum_time[[#This Row],[1]]+laps_times[[#This Row],[2]])</f>
        <v>4.5718749999999996E-3</v>
      </c>
      <c r="L17" s="139">
        <f>IF(ISBLANK(laps_times[[#This Row],[3]]),"DNF",    rounds_cum_time[[#This Row],[2]]+laps_times[[#This Row],[3]])</f>
        <v>6.6268518518518508E-3</v>
      </c>
      <c r="M17" s="139">
        <f>IF(ISBLANK(laps_times[[#This Row],[4]]),"DNF",    rounds_cum_time[[#This Row],[3]]+laps_times[[#This Row],[4]])</f>
        <v>8.6750925925925919E-3</v>
      </c>
      <c r="N17" s="139">
        <f>IF(ISBLANK(laps_times[[#This Row],[5]]),"DNF",    rounds_cum_time[[#This Row],[4]]+laps_times[[#This Row],[5]])</f>
        <v>1.0698541666666665E-2</v>
      </c>
      <c r="O17" s="139">
        <f>IF(ISBLANK(laps_times[[#This Row],[6]]),"DNF",    rounds_cum_time[[#This Row],[5]]+laps_times[[#This Row],[6]])</f>
        <v>1.2763611111111109E-2</v>
      </c>
      <c r="P17" s="139">
        <f>IF(ISBLANK(laps_times[[#This Row],[7]]),"DNF",    rounds_cum_time[[#This Row],[6]]+laps_times[[#This Row],[7]])</f>
        <v>1.4833645833333332E-2</v>
      </c>
      <c r="Q17" s="139">
        <f>IF(ISBLANK(laps_times[[#This Row],[8]]),"DNF",    rounds_cum_time[[#This Row],[7]]+laps_times[[#This Row],[8]])</f>
        <v>1.6890046296296295E-2</v>
      </c>
      <c r="R17" s="139">
        <f>IF(ISBLANK(laps_times[[#This Row],[9]]),"DNF",    rounds_cum_time[[#This Row],[8]]+laps_times[[#This Row],[9]])</f>
        <v>1.8910763888888887E-2</v>
      </c>
      <c r="S17" s="139">
        <f>IF(ISBLANK(laps_times[[#This Row],[10]]),"DNF",    rounds_cum_time[[#This Row],[9]]+laps_times[[#This Row],[10]])</f>
        <v>2.1040891203703702E-2</v>
      </c>
      <c r="T17" s="139">
        <f>IF(ISBLANK(laps_times[[#This Row],[11]]),"DNF",    rounds_cum_time[[#This Row],[10]]+laps_times[[#This Row],[11]])</f>
        <v>2.3175972222222219E-2</v>
      </c>
      <c r="U17" s="139">
        <f>IF(ISBLANK(laps_times[[#This Row],[12]]),"DNF",    rounds_cum_time[[#This Row],[11]]+laps_times[[#This Row],[12]])</f>
        <v>2.5301388888888887E-2</v>
      </c>
      <c r="V17" s="139">
        <f>IF(ISBLANK(laps_times[[#This Row],[13]]),"DNF",    rounds_cum_time[[#This Row],[12]]+laps_times[[#This Row],[13]])</f>
        <v>2.7401585648148145E-2</v>
      </c>
      <c r="W17" s="139">
        <f>IF(ISBLANK(laps_times[[#This Row],[14]]),"DNF",    rounds_cum_time[[#This Row],[13]]+laps_times[[#This Row],[14]])</f>
        <v>2.9522708333333331E-2</v>
      </c>
      <c r="X17" s="139">
        <f>IF(ISBLANK(laps_times[[#This Row],[15]]),"DNF",    rounds_cum_time[[#This Row],[14]]+laps_times[[#This Row],[15]])</f>
        <v>3.165302083333333E-2</v>
      </c>
      <c r="Y17" s="139">
        <f>IF(ISBLANK(laps_times[[#This Row],[16]]),"DNF",    rounds_cum_time[[#This Row],[15]]+laps_times[[#This Row],[16]])</f>
        <v>3.3771319444444441E-2</v>
      </c>
      <c r="Z17" s="139">
        <f>IF(ISBLANK(laps_times[[#This Row],[17]]),"DNF",    rounds_cum_time[[#This Row],[16]]+laps_times[[#This Row],[17]])</f>
        <v>3.5911898148148144E-2</v>
      </c>
      <c r="AA17" s="139">
        <f>IF(ISBLANK(laps_times[[#This Row],[18]]),"DNF",    rounds_cum_time[[#This Row],[17]]+laps_times[[#This Row],[18]])</f>
        <v>3.8035798611111109E-2</v>
      </c>
      <c r="AB17" s="139">
        <f>IF(ISBLANK(laps_times[[#This Row],[19]]),"DNF",    rounds_cum_time[[#This Row],[18]]+laps_times[[#This Row],[19]])</f>
        <v>4.0135347222222222E-2</v>
      </c>
      <c r="AC17" s="139">
        <f>IF(ISBLANK(laps_times[[#This Row],[20]]),"DNF",    rounds_cum_time[[#This Row],[19]]+laps_times[[#This Row],[20]])</f>
        <v>4.2228738425925928E-2</v>
      </c>
      <c r="AD17" s="139">
        <f>IF(ISBLANK(laps_times[[#This Row],[21]]),"DNF",    rounds_cum_time[[#This Row],[20]]+laps_times[[#This Row],[21]])</f>
        <v>4.431143518518519E-2</v>
      </c>
      <c r="AE17" s="139">
        <f>IF(ISBLANK(laps_times[[#This Row],[22]]),"DNF",    rounds_cum_time[[#This Row],[21]]+laps_times[[#This Row],[22]])</f>
        <v>4.6396562500000002E-2</v>
      </c>
      <c r="AF17" s="139">
        <f>IF(ISBLANK(laps_times[[#This Row],[23]]),"DNF",    rounds_cum_time[[#This Row],[22]]+laps_times[[#This Row],[23]])</f>
        <v>4.8483831018518518E-2</v>
      </c>
      <c r="AG17" s="139">
        <f>IF(ISBLANK(laps_times[[#This Row],[24]]),"DNF",    rounds_cum_time[[#This Row],[23]]+laps_times[[#This Row],[24]])</f>
        <v>5.0564976851851851E-2</v>
      </c>
      <c r="AH17" s="139">
        <f>IF(ISBLANK(laps_times[[#This Row],[25]]),"DNF",    rounds_cum_time[[#This Row],[24]]+laps_times[[#This Row],[25]])</f>
        <v>5.2645416666666667E-2</v>
      </c>
      <c r="AI17" s="139">
        <f>IF(ISBLANK(laps_times[[#This Row],[26]]),"DNF",    rounds_cum_time[[#This Row],[25]]+laps_times[[#This Row],[26]])</f>
        <v>5.4738784722222225E-2</v>
      </c>
      <c r="AJ17" s="139">
        <f>IF(ISBLANK(laps_times[[#This Row],[27]]),"DNF",    rounds_cum_time[[#This Row],[26]]+laps_times[[#This Row],[27]])</f>
        <v>5.6788819444444444E-2</v>
      </c>
      <c r="AK17" s="139">
        <f>IF(ISBLANK(laps_times[[#This Row],[28]]),"DNF",    rounds_cum_time[[#This Row],[27]]+laps_times[[#This Row],[28]])</f>
        <v>5.8875347222222221E-2</v>
      </c>
      <c r="AL17" s="139">
        <f>IF(ISBLANK(laps_times[[#This Row],[29]]),"DNF",    rounds_cum_time[[#This Row],[28]]+laps_times[[#This Row],[29]])</f>
        <v>6.0946851851851849E-2</v>
      </c>
      <c r="AM17" s="139">
        <f>IF(ISBLANK(laps_times[[#This Row],[30]]),"DNF",    rounds_cum_time[[#This Row],[29]]+laps_times[[#This Row],[30]])</f>
        <v>6.2985983796296288E-2</v>
      </c>
      <c r="AN17" s="139">
        <f>IF(ISBLANK(laps_times[[#This Row],[31]]),"DNF",    rounds_cum_time[[#This Row],[30]]+laps_times[[#This Row],[31]])</f>
        <v>6.5094826388888874E-2</v>
      </c>
      <c r="AO17" s="139">
        <f>IF(ISBLANK(laps_times[[#This Row],[32]]),"DNF",    rounds_cum_time[[#This Row],[31]]+laps_times[[#This Row],[32]])</f>
        <v>6.7203344907407397E-2</v>
      </c>
      <c r="AP17" s="139">
        <f>IF(ISBLANK(laps_times[[#This Row],[33]]),"DNF",    rounds_cum_time[[#This Row],[32]]+laps_times[[#This Row],[33]])</f>
        <v>6.9292685185185179E-2</v>
      </c>
      <c r="AQ17" s="139">
        <f>IF(ISBLANK(laps_times[[#This Row],[34]]),"DNF",    rounds_cum_time[[#This Row],[33]]+laps_times[[#This Row],[34]])</f>
        <v>7.1379351851851847E-2</v>
      </c>
      <c r="AR17" s="139">
        <f>IF(ISBLANK(laps_times[[#This Row],[35]]),"DNF",    rounds_cum_time[[#This Row],[34]]+laps_times[[#This Row],[35]])</f>
        <v>7.3465462962962955E-2</v>
      </c>
      <c r="AS17" s="139">
        <f>IF(ISBLANK(laps_times[[#This Row],[36]]),"DNF",    rounds_cum_time[[#This Row],[35]]+laps_times[[#This Row],[36]])</f>
        <v>7.555304398148148E-2</v>
      </c>
      <c r="AT17" s="139">
        <f>IF(ISBLANK(laps_times[[#This Row],[37]]),"DNF",    rounds_cum_time[[#This Row],[36]]+laps_times[[#This Row],[37]])</f>
        <v>7.7617557870370363E-2</v>
      </c>
      <c r="AU17" s="139">
        <f>IF(ISBLANK(laps_times[[#This Row],[38]]),"DNF",    rounds_cum_time[[#This Row],[37]]+laps_times[[#This Row],[38]])</f>
        <v>7.9708506944444438E-2</v>
      </c>
      <c r="AV17" s="139">
        <f>IF(ISBLANK(laps_times[[#This Row],[39]]),"DNF",    rounds_cum_time[[#This Row],[38]]+laps_times[[#This Row],[39]])</f>
        <v>8.1783946759259249E-2</v>
      </c>
      <c r="AW17" s="139">
        <f>IF(ISBLANK(laps_times[[#This Row],[40]]),"DNF",    rounds_cum_time[[#This Row],[39]]+laps_times[[#This Row],[40]])</f>
        <v>8.3865462962962947E-2</v>
      </c>
      <c r="AX17" s="139">
        <f>IF(ISBLANK(laps_times[[#This Row],[41]]),"DNF",    rounds_cum_time[[#This Row],[40]]+laps_times[[#This Row],[41]])</f>
        <v>8.5953124999999977E-2</v>
      </c>
      <c r="AY17" s="139">
        <f>IF(ISBLANK(laps_times[[#This Row],[42]]),"DNF",    rounds_cum_time[[#This Row],[41]]+laps_times[[#This Row],[42]])</f>
        <v>8.8081863425925902E-2</v>
      </c>
      <c r="AZ17" s="139">
        <f>IF(ISBLANK(laps_times[[#This Row],[43]]),"DNF",    rounds_cum_time[[#This Row],[42]]+laps_times[[#This Row],[43]])</f>
        <v>9.0147592592592571E-2</v>
      </c>
      <c r="BA17" s="139">
        <f>IF(ISBLANK(laps_times[[#This Row],[44]]),"DNF",    rounds_cum_time[[#This Row],[43]]+laps_times[[#This Row],[44]])</f>
        <v>9.222408564814813E-2</v>
      </c>
      <c r="BB17" s="139">
        <f>IF(ISBLANK(laps_times[[#This Row],[45]]),"DNF",    rounds_cum_time[[#This Row],[44]]+laps_times[[#This Row],[45]])</f>
        <v>9.431496527777776E-2</v>
      </c>
      <c r="BC17" s="139">
        <f>IF(ISBLANK(laps_times[[#This Row],[46]]),"DNF",    rounds_cum_time[[#This Row],[45]]+laps_times[[#This Row],[46]])</f>
        <v>9.6396053240740728E-2</v>
      </c>
      <c r="BD17" s="139">
        <f>IF(ISBLANK(laps_times[[#This Row],[47]]),"DNF",    rounds_cum_time[[#This Row],[46]]+laps_times[[#This Row],[47]])</f>
        <v>9.8452453703703688E-2</v>
      </c>
      <c r="BE17" s="139">
        <f>IF(ISBLANK(laps_times[[#This Row],[48]]),"DNF",    rounds_cum_time[[#This Row],[47]]+laps_times[[#This Row],[48]])</f>
        <v>0.10050504629629628</v>
      </c>
      <c r="BF17" s="139">
        <f>IF(ISBLANK(laps_times[[#This Row],[49]]),"DNF",    rounds_cum_time[[#This Row],[48]]+laps_times[[#This Row],[49]])</f>
        <v>0.10252408564814813</v>
      </c>
      <c r="BG17" s="139">
        <f>IF(ISBLANK(laps_times[[#This Row],[50]]),"DNF",    rounds_cum_time[[#This Row],[49]]+laps_times[[#This Row],[50]])</f>
        <v>0.10453619212962961</v>
      </c>
      <c r="BH17" s="139">
        <f>IF(ISBLANK(laps_times[[#This Row],[51]]),"DNF",    rounds_cum_time[[#This Row],[50]]+laps_times[[#This Row],[51]])</f>
        <v>0.10661259259259258</v>
      </c>
      <c r="BI17" s="139">
        <f>IF(ISBLANK(laps_times[[#This Row],[52]]),"DNF",    rounds_cum_time[[#This Row],[51]]+laps_times[[#This Row],[52]])</f>
        <v>0.1086886111111111</v>
      </c>
      <c r="BJ17" s="139">
        <f>IF(ISBLANK(laps_times[[#This Row],[53]]),"DNF",    rounds_cum_time[[#This Row],[52]]+laps_times[[#This Row],[53]])</f>
        <v>0.1107997222222222</v>
      </c>
      <c r="BK17" s="139">
        <f>IF(ISBLANK(laps_times[[#This Row],[54]]),"DNF",    rounds_cum_time[[#This Row],[53]]+laps_times[[#This Row],[54]])</f>
        <v>0.11288675925925924</v>
      </c>
      <c r="BL17" s="139">
        <f>IF(ISBLANK(laps_times[[#This Row],[55]]),"DNF",    rounds_cum_time[[#This Row],[54]]+laps_times[[#This Row],[55]])</f>
        <v>0.11494225694444443</v>
      </c>
      <c r="BM17" s="139">
        <f>IF(ISBLANK(laps_times[[#This Row],[56]]),"DNF",    rounds_cum_time[[#This Row],[55]]+laps_times[[#This Row],[56]])</f>
        <v>0.11696687499999998</v>
      </c>
      <c r="BN17" s="139">
        <f>IF(ISBLANK(laps_times[[#This Row],[57]]),"DNF",    rounds_cum_time[[#This Row],[56]]+laps_times[[#This Row],[57]])</f>
        <v>0.1190491435185185</v>
      </c>
      <c r="BO17" s="139">
        <f>IF(ISBLANK(laps_times[[#This Row],[58]]),"DNF",    rounds_cum_time[[#This Row],[57]]+laps_times[[#This Row],[58]])</f>
        <v>0.12115924768518517</v>
      </c>
      <c r="BP17" s="139">
        <f>IF(ISBLANK(laps_times[[#This Row],[59]]),"DNF",    rounds_cum_time[[#This Row],[58]]+laps_times[[#This Row],[59]])</f>
        <v>0.12326497685185184</v>
      </c>
      <c r="BQ17" s="139">
        <f>IF(ISBLANK(laps_times[[#This Row],[60]]),"DNF",    rounds_cum_time[[#This Row],[59]]+laps_times[[#This Row],[60]])</f>
        <v>0.12534902777777776</v>
      </c>
      <c r="BR17" s="139">
        <f>IF(ISBLANK(laps_times[[#This Row],[61]]),"DNF",    rounds_cum_time[[#This Row],[60]]+laps_times[[#This Row],[61]])</f>
        <v>0.12745172453703701</v>
      </c>
      <c r="BS17" s="139">
        <f>IF(ISBLANK(laps_times[[#This Row],[62]]),"DNF",    rounds_cum_time[[#This Row],[61]]+laps_times[[#This Row],[62]])</f>
        <v>0.12951952546296294</v>
      </c>
      <c r="BT17" s="140">
        <f>IF(ISBLANK(laps_times[[#This Row],[63]]),"DNF",    rounds_cum_time[[#This Row],[62]]+laps_times[[#This Row],[63]])</f>
        <v>0.13148622685185182</v>
      </c>
    </row>
    <row r="18" spans="2:72" x14ac:dyDescent="0.2">
      <c r="B18" s="130">
        <f>laps_times[[#This Row],[poř]]</f>
        <v>13</v>
      </c>
      <c r="C18" s="131">
        <f>laps_times[[#This Row],[s.č.]]</f>
        <v>14</v>
      </c>
      <c r="D18" s="131" t="str">
        <f>laps_times[[#This Row],[jméno]]</f>
        <v>Vondrák Zbyněk</v>
      </c>
      <c r="E18" s="132">
        <f>laps_times[[#This Row],[roč]]</f>
        <v>1975</v>
      </c>
      <c r="F18" s="132" t="str">
        <f>laps_times[[#This Row],[kat]]</f>
        <v>MB</v>
      </c>
      <c r="G18" s="132">
        <f>laps_times[[#This Row],[poř_kat]]</f>
        <v>8</v>
      </c>
      <c r="H18" s="131" t="str">
        <f>laps_times[[#This Row],[klub]]</f>
        <v>Vinařství Vondrák Mělník</v>
      </c>
      <c r="I18" s="134">
        <f>laps_times[[#This Row],[celk. čas]]</f>
        <v>0.13160645833333331</v>
      </c>
      <c r="J18" s="139">
        <f>laps_times[[#This Row],[1]]</f>
        <v>2.5765162037037037E-3</v>
      </c>
      <c r="K18" s="139">
        <f>IF(ISBLANK(laps_times[[#This Row],[2]]),"DNF",    rounds_cum_time[[#This Row],[1]]+laps_times[[#This Row],[2]])</f>
        <v>4.5778125000000003E-3</v>
      </c>
      <c r="L18" s="139">
        <f>IF(ISBLANK(laps_times[[#This Row],[3]]),"DNF",    rounds_cum_time[[#This Row],[2]]+laps_times[[#This Row],[3]])</f>
        <v>6.6412500000000005E-3</v>
      </c>
      <c r="M18" s="139">
        <f>IF(ISBLANK(laps_times[[#This Row],[4]]),"DNF",    rounds_cum_time[[#This Row],[3]]+laps_times[[#This Row],[4]])</f>
        <v>8.6913078703703718E-3</v>
      </c>
      <c r="N18" s="139">
        <f>IF(ISBLANK(laps_times[[#This Row],[5]]),"DNF",    rounds_cum_time[[#This Row],[4]]+laps_times[[#This Row],[5]])</f>
        <v>1.0700682870370373E-2</v>
      </c>
      <c r="O18" s="139">
        <f>IF(ISBLANK(laps_times[[#This Row],[6]]),"DNF",    rounds_cum_time[[#This Row],[5]]+laps_times[[#This Row],[6]])</f>
        <v>1.2762638888888891E-2</v>
      </c>
      <c r="P18" s="139">
        <f>IF(ISBLANK(laps_times[[#This Row],[7]]),"DNF",    rounds_cum_time[[#This Row],[6]]+laps_times[[#This Row],[7]])</f>
        <v>1.4799293981481484E-2</v>
      </c>
      <c r="Q18" s="139">
        <f>IF(ISBLANK(laps_times[[#This Row],[8]]),"DNF",    rounds_cum_time[[#This Row],[7]]+laps_times[[#This Row],[8]])</f>
        <v>1.6877141203703705E-2</v>
      </c>
      <c r="R18" s="139">
        <f>IF(ISBLANK(laps_times[[#This Row],[9]]),"DNF",    rounds_cum_time[[#This Row],[8]]+laps_times[[#This Row],[9]])</f>
        <v>1.8885347222222224E-2</v>
      </c>
      <c r="S18" s="139">
        <f>IF(ISBLANK(laps_times[[#This Row],[10]]),"DNF",    rounds_cum_time[[#This Row],[9]]+laps_times[[#This Row],[10]])</f>
        <v>2.0966319444444447E-2</v>
      </c>
      <c r="T18" s="139">
        <f>IF(ISBLANK(laps_times[[#This Row],[11]]),"DNF",    rounds_cum_time[[#This Row],[10]]+laps_times[[#This Row],[11]])</f>
        <v>2.3010300925925927E-2</v>
      </c>
      <c r="U18" s="139">
        <f>IF(ISBLANK(laps_times[[#This Row],[12]]),"DNF",    rounds_cum_time[[#This Row],[11]]+laps_times[[#This Row],[12]])</f>
        <v>2.505869212962963E-2</v>
      </c>
      <c r="V18" s="139">
        <f>IF(ISBLANK(laps_times[[#This Row],[13]]),"DNF",    rounds_cum_time[[#This Row],[12]]+laps_times[[#This Row],[13]])</f>
        <v>2.710564814814815E-2</v>
      </c>
      <c r="W18" s="139">
        <f>IF(ISBLANK(laps_times[[#This Row],[14]]),"DNF",    rounds_cum_time[[#This Row],[13]]+laps_times[[#This Row],[14]])</f>
        <v>2.9132731481481482E-2</v>
      </c>
      <c r="X18" s="139">
        <f>IF(ISBLANK(laps_times[[#This Row],[15]]),"DNF",    rounds_cum_time[[#This Row],[14]]+laps_times[[#This Row],[15]])</f>
        <v>3.117508101851852E-2</v>
      </c>
      <c r="Y18" s="139">
        <f>IF(ISBLANK(laps_times[[#This Row],[16]]),"DNF",    rounds_cum_time[[#This Row],[15]]+laps_times[[#This Row],[16]])</f>
        <v>3.3242569444444446E-2</v>
      </c>
      <c r="Z18" s="139">
        <f>IF(ISBLANK(laps_times[[#This Row],[17]]),"DNF",    rounds_cum_time[[#This Row],[16]]+laps_times[[#This Row],[17]])</f>
        <v>3.5289768518518519E-2</v>
      </c>
      <c r="AA18" s="139">
        <f>IF(ISBLANK(laps_times[[#This Row],[18]]),"DNF",    rounds_cum_time[[#This Row],[17]]+laps_times[[#This Row],[18]])</f>
        <v>3.7300902777777777E-2</v>
      </c>
      <c r="AB18" s="139">
        <f>IF(ISBLANK(laps_times[[#This Row],[19]]),"DNF",    rounds_cum_time[[#This Row],[18]]+laps_times[[#This Row],[19]])</f>
        <v>3.9318414351851849E-2</v>
      </c>
      <c r="AC18" s="139">
        <f>IF(ISBLANK(laps_times[[#This Row],[20]]),"DNF",    rounds_cum_time[[#This Row],[19]]+laps_times[[#This Row],[20]])</f>
        <v>4.1347523148148144E-2</v>
      </c>
      <c r="AD18" s="139">
        <f>IF(ISBLANK(laps_times[[#This Row],[21]]),"DNF",    rounds_cum_time[[#This Row],[20]]+laps_times[[#This Row],[21]])</f>
        <v>4.3358807870370365E-2</v>
      </c>
      <c r="AE18" s="139">
        <f>IF(ISBLANK(laps_times[[#This Row],[22]]),"DNF",    rounds_cum_time[[#This Row],[21]]+laps_times[[#This Row],[22]])</f>
        <v>4.5411180555555548E-2</v>
      </c>
      <c r="AF18" s="139">
        <f>IF(ISBLANK(laps_times[[#This Row],[23]]),"DNF",    rounds_cum_time[[#This Row],[22]]+laps_times[[#This Row],[23]])</f>
        <v>4.7474050925925916E-2</v>
      </c>
      <c r="AG18" s="139">
        <f>IF(ISBLANK(laps_times[[#This Row],[24]]),"DNF",    rounds_cum_time[[#This Row],[23]]+laps_times[[#This Row],[24]])</f>
        <v>4.9513402777777771E-2</v>
      </c>
      <c r="AH18" s="139">
        <f>IF(ISBLANK(laps_times[[#This Row],[25]]),"DNF",    rounds_cum_time[[#This Row],[24]]+laps_times[[#This Row],[25]])</f>
        <v>5.1578113425925921E-2</v>
      </c>
      <c r="AI18" s="139">
        <f>IF(ISBLANK(laps_times[[#This Row],[26]]),"DNF",    rounds_cum_time[[#This Row],[25]]+laps_times[[#This Row],[26]])</f>
        <v>5.365640046296296E-2</v>
      </c>
      <c r="AJ18" s="139">
        <f>IF(ISBLANK(laps_times[[#This Row],[27]]),"DNF",    rounds_cum_time[[#This Row],[26]]+laps_times[[#This Row],[27]])</f>
        <v>5.5678472222222219E-2</v>
      </c>
      <c r="AK18" s="139">
        <f>IF(ISBLANK(laps_times[[#This Row],[28]]),"DNF",    rounds_cum_time[[#This Row],[27]]+laps_times[[#This Row],[28]])</f>
        <v>5.7666828703703703E-2</v>
      </c>
      <c r="AL18" s="139">
        <f>IF(ISBLANK(laps_times[[#This Row],[29]]),"DNF",    rounds_cum_time[[#This Row],[28]]+laps_times[[#This Row],[29]])</f>
        <v>5.9697395833333333E-2</v>
      </c>
      <c r="AM18" s="139">
        <f>IF(ISBLANK(laps_times[[#This Row],[30]]),"DNF",    rounds_cum_time[[#This Row],[29]]+laps_times[[#This Row],[30]])</f>
        <v>6.172886574074074E-2</v>
      </c>
      <c r="AN18" s="139">
        <f>IF(ISBLANK(laps_times[[#This Row],[31]]),"DNF",    rounds_cum_time[[#This Row],[30]]+laps_times[[#This Row],[31]])</f>
        <v>6.3755324074074068E-2</v>
      </c>
      <c r="AO18" s="139">
        <f>IF(ISBLANK(laps_times[[#This Row],[32]]),"DNF",    rounds_cum_time[[#This Row],[31]]+laps_times[[#This Row],[32]])</f>
        <v>6.5819953703703693E-2</v>
      </c>
      <c r="AP18" s="139">
        <f>IF(ISBLANK(laps_times[[#This Row],[33]]),"DNF",    rounds_cum_time[[#This Row],[32]]+laps_times[[#This Row],[33]])</f>
        <v>6.787494212962962E-2</v>
      </c>
      <c r="AQ18" s="139">
        <f>IF(ISBLANK(laps_times[[#This Row],[34]]),"DNF",    rounds_cum_time[[#This Row],[33]]+laps_times[[#This Row],[34]])</f>
        <v>6.9929594907407397E-2</v>
      </c>
      <c r="AR18" s="139">
        <f>IF(ISBLANK(laps_times[[#This Row],[35]]),"DNF",    rounds_cum_time[[#This Row],[34]]+laps_times[[#This Row],[35]])</f>
        <v>7.1979594907407393E-2</v>
      </c>
      <c r="AS18" s="139">
        <f>IF(ISBLANK(laps_times[[#This Row],[36]]),"DNF",    rounds_cum_time[[#This Row],[35]]+laps_times[[#This Row],[36]])</f>
        <v>7.402689814814814E-2</v>
      </c>
      <c r="AT18" s="139">
        <f>IF(ISBLANK(laps_times[[#This Row],[37]]),"DNF",    rounds_cum_time[[#This Row],[36]]+laps_times[[#This Row],[37]])</f>
        <v>7.6048738425925924E-2</v>
      </c>
      <c r="AU18" s="139">
        <f>IF(ISBLANK(laps_times[[#This Row],[38]]),"DNF",    rounds_cum_time[[#This Row],[37]]+laps_times[[#This Row],[38]])</f>
        <v>7.8137118055555552E-2</v>
      </c>
      <c r="AV18" s="139">
        <f>IF(ISBLANK(laps_times[[#This Row],[39]]),"DNF",    rounds_cum_time[[#This Row],[38]]+laps_times[[#This Row],[39]])</f>
        <v>8.0234918981481482E-2</v>
      </c>
      <c r="AW18" s="139">
        <f>IF(ISBLANK(laps_times[[#This Row],[40]]),"DNF",    rounds_cum_time[[#This Row],[39]]+laps_times[[#This Row],[40]])</f>
        <v>8.2327291666666663E-2</v>
      </c>
      <c r="AX18" s="139">
        <f>IF(ISBLANK(laps_times[[#This Row],[41]]),"DNF",    rounds_cum_time[[#This Row],[40]]+laps_times[[#This Row],[41]])</f>
        <v>8.4404386574074064E-2</v>
      </c>
      <c r="AY18" s="139">
        <f>IF(ISBLANK(laps_times[[#This Row],[42]]),"DNF",    rounds_cum_time[[#This Row],[41]]+laps_times[[#This Row],[42]])</f>
        <v>8.649483796296295E-2</v>
      </c>
      <c r="AZ18" s="139">
        <f>IF(ISBLANK(laps_times[[#This Row],[43]]),"DNF",    rounds_cum_time[[#This Row],[42]]+laps_times[[#This Row],[43]])</f>
        <v>8.8592337962962953E-2</v>
      </c>
      <c r="BA18" s="139">
        <f>IF(ISBLANK(laps_times[[#This Row],[44]]),"DNF",    rounds_cum_time[[#This Row],[43]]+laps_times[[#This Row],[44]])</f>
        <v>9.0697986111111101E-2</v>
      </c>
      <c r="BB18" s="139">
        <f>IF(ISBLANK(laps_times[[#This Row],[45]]),"DNF",    rounds_cum_time[[#This Row],[44]]+laps_times[[#This Row],[45]])</f>
        <v>9.2838356481481477E-2</v>
      </c>
      <c r="BC18" s="139">
        <f>IF(ISBLANK(laps_times[[#This Row],[46]]),"DNF",    rounds_cum_time[[#This Row],[45]]+laps_times[[#This Row],[46]])</f>
        <v>9.4938854166666656E-2</v>
      </c>
      <c r="BD18" s="139">
        <f>IF(ISBLANK(laps_times[[#This Row],[47]]),"DNF",    rounds_cum_time[[#This Row],[46]]+laps_times[[#This Row],[47]])</f>
        <v>9.709509259259258E-2</v>
      </c>
      <c r="BE18" s="139">
        <f>IF(ISBLANK(laps_times[[#This Row],[48]]),"DNF",    rounds_cum_time[[#This Row],[47]]+laps_times[[#This Row],[48]])</f>
        <v>9.9262118055555543E-2</v>
      </c>
      <c r="BF18" s="139">
        <f>IF(ISBLANK(laps_times[[#This Row],[49]]),"DNF",    rounds_cum_time[[#This Row],[48]]+laps_times[[#This Row],[49]])</f>
        <v>0.10145373842592591</v>
      </c>
      <c r="BG18" s="139">
        <f>IF(ISBLANK(laps_times[[#This Row],[50]]),"DNF",    rounds_cum_time[[#This Row],[49]]+laps_times[[#This Row],[50]])</f>
        <v>0.10364693287037036</v>
      </c>
      <c r="BH18" s="139">
        <f>IF(ISBLANK(laps_times[[#This Row],[51]]),"DNF",    rounds_cum_time[[#This Row],[50]]+laps_times[[#This Row],[51]])</f>
        <v>0.10581232638888888</v>
      </c>
      <c r="BI18" s="139">
        <f>IF(ISBLANK(laps_times[[#This Row],[52]]),"DNF",    rounds_cum_time[[#This Row],[51]]+laps_times[[#This Row],[52]])</f>
        <v>0.10801546296296295</v>
      </c>
      <c r="BJ18" s="139">
        <f>IF(ISBLANK(laps_times[[#This Row],[53]]),"DNF",    rounds_cum_time[[#This Row],[52]]+laps_times[[#This Row],[53]])</f>
        <v>0.11018993055555555</v>
      </c>
      <c r="BK18" s="139">
        <f>IF(ISBLANK(laps_times[[#This Row],[54]]),"DNF",    rounds_cum_time[[#This Row],[53]]+laps_times[[#This Row],[54]])</f>
        <v>0.11233167824074074</v>
      </c>
      <c r="BL18" s="139">
        <f>IF(ISBLANK(laps_times[[#This Row],[55]]),"DNF",    rounds_cum_time[[#This Row],[54]]+laps_times[[#This Row],[55]])</f>
        <v>0.11441749999999999</v>
      </c>
      <c r="BM18" s="139">
        <f>IF(ISBLANK(laps_times[[#This Row],[56]]),"DNF",    rounds_cum_time[[#This Row],[55]]+laps_times[[#This Row],[56]])</f>
        <v>0.11653875</v>
      </c>
      <c r="BN18" s="139">
        <f>IF(ISBLANK(laps_times[[#This Row],[57]]),"DNF",    rounds_cum_time[[#This Row],[56]]+laps_times[[#This Row],[57]])</f>
        <v>0.11867113425925925</v>
      </c>
      <c r="BO18" s="139">
        <f>IF(ISBLANK(laps_times[[#This Row],[58]]),"DNF",    rounds_cum_time[[#This Row],[57]]+laps_times[[#This Row],[58]])</f>
        <v>0.12081575231481481</v>
      </c>
      <c r="BP18" s="139">
        <f>IF(ISBLANK(laps_times[[#This Row],[59]]),"DNF",    rounds_cum_time[[#This Row],[58]]+laps_times[[#This Row],[59]])</f>
        <v>0.12303753472222222</v>
      </c>
      <c r="BQ18" s="139">
        <f>IF(ISBLANK(laps_times[[#This Row],[60]]),"DNF",    rounds_cum_time[[#This Row],[59]]+laps_times[[#This Row],[60]])</f>
        <v>0.12519542824074073</v>
      </c>
      <c r="BR18" s="139">
        <f>IF(ISBLANK(laps_times[[#This Row],[61]]),"DNF",    rounds_cum_time[[#This Row],[60]]+laps_times[[#This Row],[61]])</f>
        <v>0.12734995370370369</v>
      </c>
      <c r="BS18" s="139">
        <f>IF(ISBLANK(laps_times[[#This Row],[62]]),"DNF",    rounds_cum_time[[#This Row],[61]]+laps_times[[#This Row],[62]])</f>
        <v>0.12950138888888887</v>
      </c>
      <c r="BT18" s="140">
        <f>IF(ISBLANK(laps_times[[#This Row],[63]]),"DNF",    rounds_cum_time[[#This Row],[62]]+laps_times[[#This Row],[63]])</f>
        <v>0.13160645833333331</v>
      </c>
    </row>
    <row r="19" spans="2:72" x14ac:dyDescent="0.2">
      <c r="B19" s="130">
        <f>laps_times[[#This Row],[poř]]</f>
        <v>14</v>
      </c>
      <c r="C19" s="131">
        <f>laps_times[[#This Row],[s.č.]]</f>
        <v>23</v>
      </c>
      <c r="D19" s="131" t="str">
        <f>laps_times[[#This Row],[jméno]]</f>
        <v>Kolář Martin</v>
      </c>
      <c r="E19" s="132">
        <f>laps_times[[#This Row],[roč]]</f>
        <v>1980</v>
      </c>
      <c r="F19" s="132" t="str">
        <f>laps_times[[#This Row],[kat]]</f>
        <v>MA</v>
      </c>
      <c r="G19" s="132">
        <f>laps_times[[#This Row],[poř_kat]]</f>
        <v>5</v>
      </c>
      <c r="H19" s="131" t="str">
        <f>laps_times[[#This Row],[klub]]</f>
        <v>Malida Optimum</v>
      </c>
      <c r="I19" s="134">
        <f>laps_times[[#This Row],[celk. čas]]</f>
        <v>0.13525331018518519</v>
      </c>
      <c r="J19" s="139">
        <f>laps_times[[#This Row],[1]]</f>
        <v>2.3961458333333335E-3</v>
      </c>
      <c r="K19" s="139">
        <f>IF(ISBLANK(laps_times[[#This Row],[2]]),"DNF",    rounds_cum_time[[#This Row],[1]]+laps_times[[#This Row],[2]])</f>
        <v>4.2309490740740745E-3</v>
      </c>
      <c r="L19" s="139">
        <f>IF(ISBLANK(laps_times[[#This Row],[3]]),"DNF",    rounds_cum_time[[#This Row],[2]]+laps_times[[#This Row],[3]])</f>
        <v>6.1347453703703711E-3</v>
      </c>
      <c r="M19" s="139">
        <f>IF(ISBLANK(laps_times[[#This Row],[4]]),"DNF",    rounds_cum_time[[#This Row],[3]]+laps_times[[#This Row],[4]])</f>
        <v>8.0384606481481487E-3</v>
      </c>
      <c r="N19" s="139">
        <f>IF(ISBLANK(laps_times[[#This Row],[5]]),"DNF",    rounds_cum_time[[#This Row],[4]]+laps_times[[#This Row],[5]])</f>
        <v>9.8815972222222222E-3</v>
      </c>
      <c r="O19" s="139">
        <f>IF(ISBLANK(laps_times[[#This Row],[6]]),"DNF",    rounds_cum_time[[#This Row],[5]]+laps_times[[#This Row],[6]])</f>
        <v>1.1741226851851852E-2</v>
      </c>
      <c r="P19" s="139">
        <f>IF(ISBLANK(laps_times[[#This Row],[7]]),"DNF",    rounds_cum_time[[#This Row],[6]]+laps_times[[#This Row],[7]])</f>
        <v>1.3589965277777777E-2</v>
      </c>
      <c r="Q19" s="139">
        <f>IF(ISBLANK(laps_times[[#This Row],[8]]),"DNF",    rounds_cum_time[[#This Row],[7]]+laps_times[[#This Row],[8]])</f>
        <v>1.5418773148148147E-2</v>
      </c>
      <c r="R19" s="139">
        <f>IF(ISBLANK(laps_times[[#This Row],[9]]),"DNF",    rounds_cum_time[[#This Row],[8]]+laps_times[[#This Row],[9]])</f>
        <v>1.722324074074074E-2</v>
      </c>
      <c r="S19" s="139">
        <f>IF(ISBLANK(laps_times[[#This Row],[10]]),"DNF",    rounds_cum_time[[#This Row],[9]]+laps_times[[#This Row],[10]])</f>
        <v>1.9038240740740741E-2</v>
      </c>
      <c r="T19" s="139">
        <f>IF(ISBLANK(laps_times[[#This Row],[11]]),"DNF",    rounds_cum_time[[#This Row],[10]]+laps_times[[#This Row],[11]])</f>
        <v>2.0938622685185187E-2</v>
      </c>
      <c r="U19" s="139">
        <f>IF(ISBLANK(laps_times[[#This Row],[12]]),"DNF",    rounds_cum_time[[#This Row],[11]]+laps_times[[#This Row],[12]])</f>
        <v>2.2835659722222224E-2</v>
      </c>
      <c r="V19" s="139">
        <f>IF(ISBLANK(laps_times[[#This Row],[13]]),"DNF",    rounds_cum_time[[#This Row],[12]]+laps_times[[#This Row],[13]])</f>
        <v>2.4731666666666669E-2</v>
      </c>
      <c r="W19" s="139">
        <f>IF(ISBLANK(laps_times[[#This Row],[14]]),"DNF",    rounds_cum_time[[#This Row],[13]]+laps_times[[#This Row],[14]])</f>
        <v>2.6624687500000001E-2</v>
      </c>
      <c r="X19" s="139">
        <f>IF(ISBLANK(laps_times[[#This Row],[15]]),"DNF",    rounds_cum_time[[#This Row],[14]]+laps_times[[#This Row],[15]])</f>
        <v>2.8531064814814815E-2</v>
      </c>
      <c r="Y19" s="139">
        <f>IF(ISBLANK(laps_times[[#This Row],[16]]),"DNF",    rounds_cum_time[[#This Row],[15]]+laps_times[[#This Row],[16]])</f>
        <v>3.0462951388888888E-2</v>
      </c>
      <c r="Z19" s="139">
        <f>IF(ISBLANK(laps_times[[#This Row],[17]]),"DNF",    rounds_cum_time[[#This Row],[16]]+laps_times[[#This Row],[17]])</f>
        <v>3.2384780092592595E-2</v>
      </c>
      <c r="AA19" s="139">
        <f>IF(ISBLANK(laps_times[[#This Row],[18]]),"DNF",    rounds_cum_time[[#This Row],[17]]+laps_times[[#This Row],[18]])</f>
        <v>3.4300138888888894E-2</v>
      </c>
      <c r="AB19" s="139">
        <f>IF(ISBLANK(laps_times[[#This Row],[19]]),"DNF",    rounds_cum_time[[#This Row],[18]]+laps_times[[#This Row],[19]])</f>
        <v>3.6141076388888894E-2</v>
      </c>
      <c r="AC19" s="139">
        <f>IF(ISBLANK(laps_times[[#This Row],[20]]),"DNF",    rounds_cum_time[[#This Row],[19]]+laps_times[[#This Row],[20]])</f>
        <v>3.8003298611111118E-2</v>
      </c>
      <c r="AD19" s="139">
        <f>IF(ISBLANK(laps_times[[#This Row],[21]]),"DNF",    rounds_cum_time[[#This Row],[20]]+laps_times[[#This Row],[21]])</f>
        <v>3.9873784722222229E-2</v>
      </c>
      <c r="AE19" s="139">
        <f>IF(ISBLANK(laps_times[[#This Row],[22]]),"DNF",    rounds_cum_time[[#This Row],[21]]+laps_times[[#This Row],[22]])</f>
        <v>4.17497800925926E-2</v>
      </c>
      <c r="AF19" s="139">
        <f>IF(ISBLANK(laps_times[[#This Row],[23]]),"DNF",    rounds_cum_time[[#This Row],[22]]+laps_times[[#This Row],[23]])</f>
        <v>4.3638344907407416E-2</v>
      </c>
      <c r="AG19" s="139">
        <f>IF(ISBLANK(laps_times[[#This Row],[24]]),"DNF",    rounds_cum_time[[#This Row],[23]]+laps_times[[#This Row],[24]])</f>
        <v>4.5545856481481489E-2</v>
      </c>
      <c r="AH19" s="139">
        <f>IF(ISBLANK(laps_times[[#This Row],[25]]),"DNF",    rounds_cum_time[[#This Row],[24]]+laps_times[[#This Row],[25]])</f>
        <v>4.7423437500000006E-2</v>
      </c>
      <c r="AI19" s="139">
        <f>IF(ISBLANK(laps_times[[#This Row],[26]]),"DNF",    rounds_cum_time[[#This Row],[25]]+laps_times[[#This Row],[26]])</f>
        <v>5.0210324074074081E-2</v>
      </c>
      <c r="AJ19" s="139">
        <f>IF(ISBLANK(laps_times[[#This Row],[27]]),"DNF",    rounds_cum_time[[#This Row],[26]]+laps_times[[#This Row],[27]])</f>
        <v>5.2131250000000004E-2</v>
      </c>
      <c r="AK19" s="139">
        <f>IF(ISBLANK(laps_times[[#This Row],[28]]),"DNF",    rounds_cum_time[[#This Row],[27]]+laps_times[[#This Row],[28]])</f>
        <v>5.4107546296296299E-2</v>
      </c>
      <c r="AL19" s="139">
        <f>IF(ISBLANK(laps_times[[#This Row],[29]]),"DNF",    rounds_cum_time[[#This Row],[28]]+laps_times[[#This Row],[29]])</f>
        <v>5.612151620370371E-2</v>
      </c>
      <c r="AM19" s="139">
        <f>IF(ISBLANK(laps_times[[#This Row],[30]]),"DNF",    rounds_cum_time[[#This Row],[29]]+laps_times[[#This Row],[30]])</f>
        <v>5.8114212962962972E-2</v>
      </c>
      <c r="AN19" s="139">
        <f>IF(ISBLANK(laps_times[[#This Row],[31]]),"DNF",    rounds_cum_time[[#This Row],[30]]+laps_times[[#This Row],[31]])</f>
        <v>6.008775462962964E-2</v>
      </c>
      <c r="AO19" s="139">
        <f>IF(ISBLANK(laps_times[[#This Row],[32]]),"DNF",    rounds_cum_time[[#This Row],[31]]+laps_times[[#This Row],[32]])</f>
        <v>6.2105532407407418E-2</v>
      </c>
      <c r="AP19" s="139">
        <f>IF(ISBLANK(laps_times[[#This Row],[33]]),"DNF",    rounds_cum_time[[#This Row],[32]]+laps_times[[#This Row],[33]])</f>
        <v>6.4121284722222227E-2</v>
      </c>
      <c r="AQ19" s="139">
        <f>IF(ISBLANK(laps_times[[#This Row],[34]]),"DNF",    rounds_cum_time[[#This Row],[33]]+laps_times[[#This Row],[34]])</f>
        <v>6.618133101851853E-2</v>
      </c>
      <c r="AR19" s="139">
        <f>IF(ISBLANK(laps_times[[#This Row],[35]]),"DNF",    rounds_cum_time[[#This Row],[34]]+laps_times[[#This Row],[35]])</f>
        <v>6.8229548611111121E-2</v>
      </c>
      <c r="AS19" s="139">
        <f>IF(ISBLANK(laps_times[[#This Row],[36]]),"DNF",    rounds_cum_time[[#This Row],[35]]+laps_times[[#This Row],[36]])</f>
        <v>7.0247650462962968E-2</v>
      </c>
      <c r="AT19" s="139">
        <f>IF(ISBLANK(laps_times[[#This Row],[37]]),"DNF",    rounds_cum_time[[#This Row],[36]]+laps_times[[#This Row],[37]])</f>
        <v>7.228837962962964E-2</v>
      </c>
      <c r="AU19" s="139">
        <f>IF(ISBLANK(laps_times[[#This Row],[38]]),"DNF",    rounds_cum_time[[#This Row],[37]]+laps_times[[#This Row],[38]])</f>
        <v>7.4412361111111117E-2</v>
      </c>
      <c r="AV19" s="139">
        <f>IF(ISBLANK(laps_times[[#This Row],[39]]),"DNF",    rounds_cum_time[[#This Row],[38]]+laps_times[[#This Row],[39]])</f>
        <v>7.6547696759259265E-2</v>
      </c>
      <c r="AW19" s="139">
        <f>IF(ISBLANK(laps_times[[#This Row],[40]]),"DNF",    rounds_cum_time[[#This Row],[39]]+laps_times[[#This Row],[40]])</f>
        <v>7.8786585648148152E-2</v>
      </c>
      <c r="AX19" s="139">
        <f>IF(ISBLANK(laps_times[[#This Row],[41]]),"DNF",    rounds_cum_time[[#This Row],[40]]+laps_times[[#This Row],[41]])</f>
        <v>8.1047210648148155E-2</v>
      </c>
      <c r="AY19" s="139">
        <f>IF(ISBLANK(laps_times[[#This Row],[42]]),"DNF",    rounds_cum_time[[#This Row],[41]]+laps_times[[#This Row],[42]])</f>
        <v>8.3437847222222222E-2</v>
      </c>
      <c r="AZ19" s="139">
        <f>IF(ISBLANK(laps_times[[#This Row],[43]]),"DNF",    rounds_cum_time[[#This Row],[42]]+laps_times[[#This Row],[43]])</f>
        <v>8.7119189814814813E-2</v>
      </c>
      <c r="BA19" s="139">
        <f>IF(ISBLANK(laps_times[[#This Row],[44]]),"DNF",    rounds_cum_time[[#This Row],[43]]+laps_times[[#This Row],[44]])</f>
        <v>8.9335868055555559E-2</v>
      </c>
      <c r="BB19" s="139">
        <f>IF(ISBLANK(laps_times[[#This Row],[45]]),"DNF",    rounds_cum_time[[#This Row],[44]]+laps_times[[#This Row],[45]])</f>
        <v>9.150565972222223E-2</v>
      </c>
      <c r="BC19" s="139">
        <f>IF(ISBLANK(laps_times[[#This Row],[46]]),"DNF",    rounds_cum_time[[#This Row],[45]]+laps_times[[#This Row],[46]])</f>
        <v>9.3898460648148149E-2</v>
      </c>
      <c r="BD19" s="139">
        <f>IF(ISBLANK(laps_times[[#This Row],[47]]),"DNF",    rounds_cum_time[[#This Row],[46]]+laps_times[[#This Row],[47]])</f>
        <v>9.618619212962963E-2</v>
      </c>
      <c r="BE19" s="139">
        <f>IF(ISBLANK(laps_times[[#This Row],[48]]),"DNF",    rounds_cum_time[[#This Row],[47]]+laps_times[[#This Row],[48]])</f>
        <v>9.8638101851851859E-2</v>
      </c>
      <c r="BF19" s="139">
        <f>IF(ISBLANK(laps_times[[#This Row],[49]]),"DNF",    rounds_cum_time[[#This Row],[48]]+laps_times[[#This Row],[49]])</f>
        <v>0.10116534722222223</v>
      </c>
      <c r="BG19" s="139">
        <f>IF(ISBLANK(laps_times[[#This Row],[50]]),"DNF",    rounds_cum_time[[#This Row],[49]]+laps_times[[#This Row],[50]])</f>
        <v>0.10377336805555556</v>
      </c>
      <c r="BH19" s="139">
        <f>IF(ISBLANK(laps_times[[#This Row],[51]]),"DNF",    rounds_cum_time[[#This Row],[50]]+laps_times[[#This Row],[51]])</f>
        <v>0.10624350694444445</v>
      </c>
      <c r="BI19" s="139">
        <f>IF(ISBLANK(laps_times[[#This Row],[52]]),"DNF",    rounds_cum_time[[#This Row],[51]]+laps_times[[#This Row],[52]])</f>
        <v>0.10885752314814816</v>
      </c>
      <c r="BJ19" s="139">
        <f>IF(ISBLANK(laps_times[[#This Row],[53]]),"DNF",    rounds_cum_time[[#This Row],[52]]+laps_times[[#This Row],[53]])</f>
        <v>0.11142628472222223</v>
      </c>
      <c r="BK19" s="139">
        <f>IF(ISBLANK(laps_times[[#This Row],[54]]),"DNF",    rounds_cum_time[[#This Row],[53]]+laps_times[[#This Row],[54]])</f>
        <v>0.11384765046296297</v>
      </c>
      <c r="BL19" s="139">
        <f>IF(ISBLANK(laps_times[[#This Row],[55]]),"DNF",    rounds_cum_time[[#This Row],[54]]+laps_times[[#This Row],[55]])</f>
        <v>0.11632311342592593</v>
      </c>
      <c r="BM19" s="139">
        <f>IF(ISBLANK(laps_times[[#This Row],[56]]),"DNF",    rounds_cum_time[[#This Row],[55]]+laps_times[[#This Row],[56]])</f>
        <v>0.11867873842592593</v>
      </c>
      <c r="BN19" s="139">
        <f>IF(ISBLANK(laps_times[[#This Row],[57]]),"DNF",    rounds_cum_time[[#This Row],[56]]+laps_times[[#This Row],[57]])</f>
        <v>0.12110531249999999</v>
      </c>
      <c r="BO19" s="139">
        <f>IF(ISBLANK(laps_times[[#This Row],[58]]),"DNF",    rounds_cum_time[[#This Row],[57]]+laps_times[[#This Row],[58]])</f>
        <v>0.12355064814814815</v>
      </c>
      <c r="BP19" s="139">
        <f>IF(ISBLANK(laps_times[[#This Row],[59]]),"DNF",    rounds_cum_time[[#This Row],[58]]+laps_times[[#This Row],[59]])</f>
        <v>0.12593256944444445</v>
      </c>
      <c r="BQ19" s="139">
        <f>IF(ISBLANK(laps_times[[#This Row],[60]]),"DNF",    rounds_cum_time[[#This Row],[59]]+laps_times[[#This Row],[60]])</f>
        <v>0.12831740740740741</v>
      </c>
      <c r="BR19" s="139">
        <f>IF(ISBLANK(laps_times[[#This Row],[61]]),"DNF",    rounds_cum_time[[#This Row],[60]]+laps_times[[#This Row],[61]])</f>
        <v>0.1306643287037037</v>
      </c>
      <c r="BS19" s="139">
        <f>IF(ISBLANK(laps_times[[#This Row],[62]]),"DNF",    rounds_cum_time[[#This Row],[61]]+laps_times[[#This Row],[62]])</f>
        <v>0.13313774305555556</v>
      </c>
      <c r="BT19" s="140">
        <f>IF(ISBLANK(laps_times[[#This Row],[63]]),"DNF",    rounds_cum_time[[#This Row],[62]]+laps_times[[#This Row],[63]])</f>
        <v>0.13525331018518519</v>
      </c>
    </row>
    <row r="20" spans="2:72" x14ac:dyDescent="0.2">
      <c r="B20" s="130">
        <f>laps_times[[#This Row],[poř]]</f>
        <v>15</v>
      </c>
      <c r="C20" s="131">
        <f>laps_times[[#This Row],[s.č.]]</f>
        <v>15</v>
      </c>
      <c r="D20" s="131" t="str">
        <f>laps_times[[#This Row],[jméno]]</f>
        <v>Scheuringer Michael</v>
      </c>
      <c r="E20" s="132">
        <f>laps_times[[#This Row],[roč]]</f>
        <v>1971</v>
      </c>
      <c r="F20" s="132" t="str">
        <f>laps_times[[#This Row],[kat]]</f>
        <v>MB</v>
      </c>
      <c r="G20" s="132">
        <f>laps_times[[#This Row],[poř_kat]]</f>
        <v>9</v>
      </c>
      <c r="H20" s="131" t="str">
        <f>laps_times[[#This Row],[klub]]</f>
        <v>Trirun Linz</v>
      </c>
      <c r="I20" s="134">
        <f>laps_times[[#This Row],[celk. čas]]</f>
        <v>0.13811684027777779</v>
      </c>
      <c r="J20" s="139">
        <f>laps_times[[#This Row],[1]]</f>
        <v>2.5613310185185188E-3</v>
      </c>
      <c r="K20" s="139">
        <f>IF(ISBLANK(laps_times[[#This Row],[2]]),"DNF",    rounds_cum_time[[#This Row],[1]]+laps_times[[#This Row],[2]])</f>
        <v>4.5029050925925931E-3</v>
      </c>
      <c r="L20" s="139">
        <f>IF(ISBLANK(laps_times[[#This Row],[3]]),"DNF",    rounds_cum_time[[#This Row],[2]]+laps_times[[#This Row],[3]])</f>
        <v>6.4423726851851855E-3</v>
      </c>
      <c r="M20" s="139">
        <f>IF(ISBLANK(laps_times[[#This Row],[4]]),"DNF",    rounds_cum_time[[#This Row],[3]]+laps_times[[#This Row],[4]])</f>
        <v>8.4225694444444443E-3</v>
      </c>
      <c r="N20" s="139">
        <f>IF(ISBLANK(laps_times[[#This Row],[5]]),"DNF",    rounds_cum_time[[#This Row],[4]]+laps_times[[#This Row],[5]])</f>
        <v>1.0381354166666667E-2</v>
      </c>
      <c r="O20" s="139">
        <f>IF(ISBLANK(laps_times[[#This Row],[6]]),"DNF",    rounds_cum_time[[#This Row],[5]]+laps_times[[#This Row],[6]])</f>
        <v>1.2341342592592593E-2</v>
      </c>
      <c r="P20" s="139">
        <f>IF(ISBLANK(laps_times[[#This Row],[7]]),"DNF",    rounds_cum_time[[#This Row],[6]]+laps_times[[#This Row],[7]])</f>
        <v>1.4332280092592593E-2</v>
      </c>
      <c r="Q20" s="139">
        <f>IF(ISBLANK(laps_times[[#This Row],[8]]),"DNF",    rounds_cum_time[[#This Row],[7]]+laps_times[[#This Row],[8]])</f>
        <v>1.6281168981481482E-2</v>
      </c>
      <c r="R20" s="139">
        <f>IF(ISBLANK(laps_times[[#This Row],[9]]),"DNF",    rounds_cum_time[[#This Row],[8]]+laps_times[[#This Row],[9]])</f>
        <v>1.8242094907407407E-2</v>
      </c>
      <c r="S20" s="139">
        <f>IF(ISBLANK(laps_times[[#This Row],[10]]),"DNF",    rounds_cum_time[[#This Row],[9]]+laps_times[[#This Row],[10]])</f>
        <v>2.0243576388888889E-2</v>
      </c>
      <c r="T20" s="139">
        <f>IF(ISBLANK(laps_times[[#This Row],[11]]),"DNF",    rounds_cum_time[[#This Row],[10]]+laps_times[[#This Row],[11]])</f>
        <v>2.2216770833333333E-2</v>
      </c>
      <c r="U20" s="139">
        <f>IF(ISBLANK(laps_times[[#This Row],[12]]),"DNF",    rounds_cum_time[[#This Row],[11]]+laps_times[[#This Row],[12]])</f>
        <v>2.4207118055555556E-2</v>
      </c>
      <c r="V20" s="139">
        <f>IF(ISBLANK(laps_times[[#This Row],[13]]),"DNF",    rounds_cum_time[[#This Row],[12]]+laps_times[[#This Row],[13]])</f>
        <v>2.6169270833333334E-2</v>
      </c>
      <c r="W20" s="139">
        <f>IF(ISBLANK(laps_times[[#This Row],[14]]),"DNF",    rounds_cum_time[[#This Row],[13]]+laps_times[[#This Row],[14]])</f>
        <v>2.8165543981481484E-2</v>
      </c>
      <c r="X20" s="139">
        <f>IF(ISBLANK(laps_times[[#This Row],[15]]),"DNF",    rounds_cum_time[[#This Row],[14]]+laps_times[[#This Row],[15]])</f>
        <v>3.0201435185185189E-2</v>
      </c>
      <c r="Y20" s="139">
        <f>IF(ISBLANK(laps_times[[#This Row],[16]]),"DNF",    rounds_cum_time[[#This Row],[15]]+laps_times[[#This Row],[16]])</f>
        <v>3.221414351851852E-2</v>
      </c>
      <c r="Z20" s="139">
        <f>IF(ISBLANK(laps_times[[#This Row],[17]]),"DNF",    rounds_cum_time[[#This Row],[16]]+laps_times[[#This Row],[17]])</f>
        <v>3.4222777777777783E-2</v>
      </c>
      <c r="AA20" s="139">
        <f>IF(ISBLANK(laps_times[[#This Row],[18]]),"DNF",    rounds_cum_time[[#This Row],[17]]+laps_times[[#This Row],[18]])</f>
        <v>3.6215555555555563E-2</v>
      </c>
      <c r="AB20" s="139">
        <f>IF(ISBLANK(laps_times[[#This Row],[19]]),"DNF",    rounds_cum_time[[#This Row],[18]]+laps_times[[#This Row],[19]])</f>
        <v>3.8216944444444449E-2</v>
      </c>
      <c r="AC20" s="139">
        <f>IF(ISBLANK(laps_times[[#This Row],[20]]),"DNF",    rounds_cum_time[[#This Row],[19]]+laps_times[[#This Row],[20]])</f>
        <v>4.0222905092592597E-2</v>
      </c>
      <c r="AD20" s="139">
        <f>IF(ISBLANK(laps_times[[#This Row],[21]]),"DNF",    rounds_cum_time[[#This Row],[20]]+laps_times[[#This Row],[21]])</f>
        <v>4.2241400462962965E-2</v>
      </c>
      <c r="AE20" s="139">
        <f>IF(ISBLANK(laps_times[[#This Row],[22]]),"DNF",    rounds_cum_time[[#This Row],[21]]+laps_times[[#This Row],[22]])</f>
        <v>4.4267291666666667E-2</v>
      </c>
      <c r="AF20" s="139">
        <f>IF(ISBLANK(laps_times[[#This Row],[23]]),"DNF",    rounds_cum_time[[#This Row],[22]]+laps_times[[#This Row],[23]])</f>
        <v>4.6322210648148149E-2</v>
      </c>
      <c r="AG20" s="139">
        <f>IF(ISBLANK(laps_times[[#This Row],[24]]),"DNF",    rounds_cum_time[[#This Row],[23]]+laps_times[[#This Row],[24]])</f>
        <v>4.8407337962962961E-2</v>
      </c>
      <c r="AH20" s="139">
        <f>IF(ISBLANK(laps_times[[#This Row],[25]]),"DNF",    rounds_cum_time[[#This Row],[24]]+laps_times[[#This Row],[25]])</f>
        <v>5.0521099537037033E-2</v>
      </c>
      <c r="AI20" s="139">
        <f>IF(ISBLANK(laps_times[[#This Row],[26]]),"DNF",    rounds_cum_time[[#This Row],[25]]+laps_times[[#This Row],[26]])</f>
        <v>5.2646215277777776E-2</v>
      </c>
      <c r="AJ20" s="139">
        <f>IF(ISBLANK(laps_times[[#This Row],[27]]),"DNF",    rounds_cum_time[[#This Row],[26]]+laps_times[[#This Row],[27]])</f>
        <v>5.4798055555555551E-2</v>
      </c>
      <c r="AK20" s="139">
        <f>IF(ISBLANK(laps_times[[#This Row],[28]]),"DNF",    rounds_cum_time[[#This Row],[27]]+laps_times[[#This Row],[28]])</f>
        <v>5.6998692129629623E-2</v>
      </c>
      <c r="AL20" s="139">
        <f>IF(ISBLANK(laps_times[[#This Row],[29]]),"DNF",    rounds_cum_time[[#This Row],[28]]+laps_times[[#This Row],[29]])</f>
        <v>5.9185277777777774E-2</v>
      </c>
      <c r="AM20" s="139">
        <f>IF(ISBLANK(laps_times[[#This Row],[30]]),"DNF",    rounds_cum_time[[#This Row],[29]]+laps_times[[#This Row],[30]])</f>
        <v>6.1422303240740737E-2</v>
      </c>
      <c r="AN20" s="139">
        <f>IF(ISBLANK(laps_times[[#This Row],[31]]),"DNF",    rounds_cum_time[[#This Row],[30]]+laps_times[[#This Row],[31]])</f>
        <v>6.3647060185185178E-2</v>
      </c>
      <c r="AO20" s="139">
        <f>IF(ISBLANK(laps_times[[#This Row],[32]]),"DNF",    rounds_cum_time[[#This Row],[31]]+laps_times[[#This Row],[32]])</f>
        <v>6.5861249999999996E-2</v>
      </c>
      <c r="AP20" s="139">
        <f>IF(ISBLANK(laps_times[[#This Row],[33]]),"DNF",    rounds_cum_time[[#This Row],[32]]+laps_times[[#This Row],[33]])</f>
        <v>6.813631944444444E-2</v>
      </c>
      <c r="AQ20" s="139">
        <f>IF(ISBLANK(laps_times[[#This Row],[34]]),"DNF",    rounds_cum_time[[#This Row],[33]]+laps_times[[#This Row],[34]])</f>
        <v>7.0400787037037033E-2</v>
      </c>
      <c r="AR20" s="139">
        <f>IF(ISBLANK(laps_times[[#This Row],[35]]),"DNF",    rounds_cum_time[[#This Row],[34]]+laps_times[[#This Row],[35]])</f>
        <v>7.2678159722222219E-2</v>
      </c>
      <c r="AS20" s="139">
        <f>IF(ISBLANK(laps_times[[#This Row],[36]]),"DNF",    rounds_cum_time[[#This Row],[35]]+laps_times[[#This Row],[36]])</f>
        <v>7.4954201388888891E-2</v>
      </c>
      <c r="AT20" s="139">
        <f>IF(ISBLANK(laps_times[[#This Row],[37]]),"DNF",    rounds_cum_time[[#This Row],[36]]+laps_times[[#This Row],[37]])</f>
        <v>7.7235601851851854E-2</v>
      </c>
      <c r="AU20" s="139">
        <f>IF(ISBLANK(laps_times[[#This Row],[38]]),"DNF",    rounds_cum_time[[#This Row],[37]]+laps_times[[#This Row],[38]])</f>
        <v>7.9528101851851857E-2</v>
      </c>
      <c r="AV20" s="139">
        <f>IF(ISBLANK(laps_times[[#This Row],[39]]),"DNF",    rounds_cum_time[[#This Row],[38]]+laps_times[[#This Row],[39]])</f>
        <v>8.1815069444444444E-2</v>
      </c>
      <c r="AW20" s="139">
        <f>IF(ISBLANK(laps_times[[#This Row],[40]]),"DNF",    rounds_cum_time[[#This Row],[39]]+laps_times[[#This Row],[40]])</f>
        <v>8.4164328703703703E-2</v>
      </c>
      <c r="AX20" s="139">
        <f>IF(ISBLANK(laps_times[[#This Row],[41]]),"DNF",    rounds_cum_time[[#This Row],[40]]+laps_times[[#This Row],[41]])</f>
        <v>8.6496319444444442E-2</v>
      </c>
      <c r="AY20" s="139">
        <f>IF(ISBLANK(laps_times[[#This Row],[42]]),"DNF",    rounds_cum_time[[#This Row],[41]]+laps_times[[#This Row],[42]])</f>
        <v>8.8799305555555555E-2</v>
      </c>
      <c r="AZ20" s="139">
        <f>IF(ISBLANK(laps_times[[#This Row],[43]]),"DNF",    rounds_cum_time[[#This Row],[42]]+laps_times[[#This Row],[43]])</f>
        <v>9.1062222222222225E-2</v>
      </c>
      <c r="BA20" s="139">
        <f>IF(ISBLANK(laps_times[[#This Row],[44]]),"DNF",    rounds_cum_time[[#This Row],[43]]+laps_times[[#This Row],[44]])</f>
        <v>9.3246886574074081E-2</v>
      </c>
      <c r="BB20" s="139">
        <f>IF(ISBLANK(laps_times[[#This Row],[45]]),"DNF",    rounds_cum_time[[#This Row],[44]]+laps_times[[#This Row],[45]])</f>
        <v>9.5423564814814815E-2</v>
      </c>
      <c r="BC20" s="139">
        <f>IF(ISBLANK(laps_times[[#This Row],[46]]),"DNF",    rounds_cum_time[[#This Row],[45]]+laps_times[[#This Row],[46]])</f>
        <v>9.7586122685185184E-2</v>
      </c>
      <c r="BD20" s="139">
        <f>IF(ISBLANK(laps_times[[#This Row],[47]]),"DNF",    rounds_cum_time[[#This Row],[46]]+laps_times[[#This Row],[47]])</f>
        <v>9.9780312499999996E-2</v>
      </c>
      <c r="BE20" s="139">
        <f>IF(ISBLANK(laps_times[[#This Row],[48]]),"DNF",    rounds_cum_time[[#This Row],[47]]+laps_times[[#This Row],[48]])</f>
        <v>0.10204263888888888</v>
      </c>
      <c r="BF20" s="139">
        <f>IF(ISBLANK(laps_times[[#This Row],[49]]),"DNF",    rounds_cum_time[[#This Row],[48]]+laps_times[[#This Row],[49]])</f>
        <v>0.10434298611111111</v>
      </c>
      <c r="BG20" s="139">
        <f>IF(ISBLANK(laps_times[[#This Row],[50]]),"DNF",    rounds_cum_time[[#This Row],[49]]+laps_times[[#This Row],[50]])</f>
        <v>0.10675199074074074</v>
      </c>
      <c r="BH20" s="139">
        <f>IF(ISBLANK(laps_times[[#This Row],[51]]),"DNF",    rounds_cum_time[[#This Row],[50]]+laps_times[[#This Row],[51]])</f>
        <v>0.10919900462962963</v>
      </c>
      <c r="BI20" s="139">
        <f>IF(ISBLANK(laps_times[[#This Row],[52]]),"DNF",    rounds_cum_time[[#This Row],[51]]+laps_times[[#This Row],[52]])</f>
        <v>0.11163041666666666</v>
      </c>
      <c r="BJ20" s="139">
        <f>IF(ISBLANK(laps_times[[#This Row],[53]]),"DNF",    rounds_cum_time[[#This Row],[52]]+laps_times[[#This Row],[53]])</f>
        <v>0.11401662037037037</v>
      </c>
      <c r="BK20" s="139">
        <f>IF(ISBLANK(laps_times[[#This Row],[54]]),"DNF",    rounds_cum_time[[#This Row],[53]]+laps_times[[#This Row],[54]])</f>
        <v>0.11643304398148148</v>
      </c>
      <c r="BL20" s="139">
        <f>IF(ISBLANK(laps_times[[#This Row],[55]]),"DNF",    rounds_cum_time[[#This Row],[54]]+laps_times[[#This Row],[55]])</f>
        <v>0.1188246412037037</v>
      </c>
      <c r="BM20" s="139">
        <f>IF(ISBLANK(laps_times[[#This Row],[56]]),"DNF",    rounds_cum_time[[#This Row],[55]]+laps_times[[#This Row],[56]])</f>
        <v>0.1212124537037037</v>
      </c>
      <c r="BN20" s="139">
        <f>IF(ISBLANK(laps_times[[#This Row],[57]]),"DNF",    rounds_cum_time[[#This Row],[56]]+laps_times[[#This Row],[57]])</f>
        <v>0.12360672453703704</v>
      </c>
      <c r="BO20" s="139">
        <f>IF(ISBLANK(laps_times[[#This Row],[58]]),"DNF",    rounds_cum_time[[#This Row],[57]]+laps_times[[#This Row],[58]])</f>
        <v>0.1259971412037037</v>
      </c>
      <c r="BP20" s="139">
        <f>IF(ISBLANK(laps_times[[#This Row],[59]]),"DNF",    rounds_cum_time[[#This Row],[58]]+laps_times[[#This Row],[59]])</f>
        <v>0.1284091087962963</v>
      </c>
      <c r="BQ20" s="139">
        <f>IF(ISBLANK(laps_times[[#This Row],[60]]),"DNF",    rounds_cum_time[[#This Row],[59]]+laps_times[[#This Row],[60]])</f>
        <v>0.13088046296296296</v>
      </c>
      <c r="BR20" s="139">
        <f>IF(ISBLANK(laps_times[[#This Row],[61]]),"DNF",    rounds_cum_time[[#This Row],[60]]+laps_times[[#This Row],[61]])</f>
        <v>0.13338923611111111</v>
      </c>
      <c r="BS20" s="139">
        <f>IF(ISBLANK(laps_times[[#This Row],[62]]),"DNF",    rounds_cum_time[[#This Row],[61]]+laps_times[[#This Row],[62]])</f>
        <v>0.13582512731481483</v>
      </c>
      <c r="BT20" s="140">
        <f>IF(ISBLANK(laps_times[[#This Row],[63]]),"DNF",    rounds_cum_time[[#This Row],[62]]+laps_times[[#This Row],[63]])</f>
        <v>0.13811684027777779</v>
      </c>
    </row>
    <row r="21" spans="2:72" x14ac:dyDescent="0.2">
      <c r="B21" s="130">
        <f>laps_times[[#This Row],[poř]]</f>
        <v>16</v>
      </c>
      <c r="C21" s="131">
        <f>laps_times[[#This Row],[s.č.]]</f>
        <v>24</v>
      </c>
      <c r="D21" s="131" t="str">
        <f>laps_times[[#This Row],[jméno]]</f>
        <v>Diviš Jiří</v>
      </c>
      <c r="E21" s="132">
        <f>laps_times[[#This Row],[roč]]</f>
        <v>1975</v>
      </c>
      <c r="F21" s="132" t="str">
        <f>laps_times[[#This Row],[kat]]</f>
        <v>MB</v>
      </c>
      <c r="G21" s="132">
        <f>laps_times[[#This Row],[poř_kat]]</f>
        <v>10</v>
      </c>
      <c r="H21" s="131" t="str">
        <f>laps_times[[#This Row],[klub]]</f>
        <v>Cykloextra Canonndale Team</v>
      </c>
      <c r="I21" s="134">
        <f>laps_times[[#This Row],[celk. čas]]</f>
        <v>0.14079724537037039</v>
      </c>
      <c r="J21" s="139">
        <f>laps_times[[#This Row],[1]]</f>
        <v>2.432164351851852E-3</v>
      </c>
      <c r="K21" s="139">
        <f>IF(ISBLANK(laps_times[[#This Row],[2]]),"DNF",    rounds_cum_time[[#This Row],[1]]+laps_times[[#This Row],[2]])</f>
        <v>4.2945949074074076E-3</v>
      </c>
      <c r="L21" s="139">
        <f>IF(ISBLANK(laps_times[[#This Row],[3]]),"DNF",    rounds_cum_time[[#This Row],[2]]+laps_times[[#This Row],[3]])</f>
        <v>6.1639699074074079E-3</v>
      </c>
      <c r="M21" s="139">
        <f>IF(ISBLANK(laps_times[[#This Row],[4]]),"DNF",    rounds_cum_time[[#This Row],[3]]+laps_times[[#This Row],[4]])</f>
        <v>8.0622106481481482E-3</v>
      </c>
      <c r="N21" s="139">
        <f>IF(ISBLANK(laps_times[[#This Row],[5]]),"DNF",    rounds_cum_time[[#This Row],[4]]+laps_times[[#This Row],[5]])</f>
        <v>9.9039930555555565E-3</v>
      </c>
      <c r="O21" s="139">
        <f>IF(ISBLANK(laps_times[[#This Row],[6]]),"DNF",    rounds_cum_time[[#This Row],[5]]+laps_times[[#This Row],[6]])</f>
        <v>1.1777314814814815E-2</v>
      </c>
      <c r="P21" s="139">
        <f>IF(ISBLANK(laps_times[[#This Row],[7]]),"DNF",    rounds_cum_time[[#This Row],[6]]+laps_times[[#This Row],[7]])</f>
        <v>1.3656041666666667E-2</v>
      </c>
      <c r="Q21" s="139">
        <f>IF(ISBLANK(laps_times[[#This Row],[8]]),"DNF",    rounds_cum_time[[#This Row],[7]]+laps_times[[#This Row],[8]])</f>
        <v>1.5523761574074074E-2</v>
      </c>
      <c r="R21" s="139">
        <f>IF(ISBLANK(laps_times[[#This Row],[9]]),"DNF",    rounds_cum_time[[#This Row],[8]]+laps_times[[#This Row],[9]])</f>
        <v>1.7396874999999999E-2</v>
      </c>
      <c r="S21" s="139">
        <f>IF(ISBLANK(laps_times[[#This Row],[10]]),"DNF",    rounds_cum_time[[#This Row],[9]]+laps_times[[#This Row],[10]])</f>
        <v>1.9274224537037036E-2</v>
      </c>
      <c r="T21" s="139">
        <f>IF(ISBLANK(laps_times[[#This Row],[11]]),"DNF",    rounds_cum_time[[#This Row],[10]]+laps_times[[#This Row],[11]])</f>
        <v>2.1157812499999998E-2</v>
      </c>
      <c r="U21" s="139">
        <f>IF(ISBLANK(laps_times[[#This Row],[12]]),"DNF",    rounds_cum_time[[#This Row],[11]]+laps_times[[#This Row],[12]])</f>
        <v>2.3058842592592589E-2</v>
      </c>
      <c r="V21" s="139">
        <f>IF(ISBLANK(laps_times[[#This Row],[13]]),"DNF",    rounds_cum_time[[#This Row],[12]]+laps_times[[#This Row],[13]])</f>
        <v>2.4944386574074072E-2</v>
      </c>
      <c r="W21" s="139">
        <f>IF(ISBLANK(laps_times[[#This Row],[14]]),"DNF",    rounds_cum_time[[#This Row],[13]]+laps_times[[#This Row],[14]])</f>
        <v>2.6861180555555555E-2</v>
      </c>
      <c r="X21" s="139">
        <f>IF(ISBLANK(laps_times[[#This Row],[15]]),"DNF",    rounds_cum_time[[#This Row],[14]]+laps_times[[#This Row],[15]])</f>
        <v>2.8773101851851852E-2</v>
      </c>
      <c r="Y21" s="139">
        <f>IF(ISBLANK(laps_times[[#This Row],[16]]),"DNF",    rounds_cum_time[[#This Row],[15]]+laps_times[[#This Row],[16]])</f>
        <v>3.0699502314814817E-2</v>
      </c>
      <c r="Z21" s="139">
        <f>IF(ISBLANK(laps_times[[#This Row],[17]]),"DNF",    rounds_cum_time[[#This Row],[16]]+laps_times[[#This Row],[17]])</f>
        <v>3.2655729166666668E-2</v>
      </c>
      <c r="AA21" s="139">
        <f>IF(ISBLANK(laps_times[[#This Row],[18]]),"DNF",    rounds_cum_time[[#This Row],[17]]+laps_times[[#This Row],[18]])</f>
        <v>3.4627662037037037E-2</v>
      </c>
      <c r="AB21" s="139">
        <f>IF(ISBLANK(laps_times[[#This Row],[19]]),"DNF",    rounds_cum_time[[#This Row],[18]]+laps_times[[#This Row],[19]])</f>
        <v>3.6630324074074072E-2</v>
      </c>
      <c r="AC21" s="139">
        <f>IF(ISBLANK(laps_times[[#This Row],[20]]),"DNF",    rounds_cum_time[[#This Row],[19]]+laps_times[[#This Row],[20]])</f>
        <v>3.8597766203703698E-2</v>
      </c>
      <c r="AD21" s="139">
        <f>IF(ISBLANK(laps_times[[#This Row],[21]]),"DNF",    rounds_cum_time[[#This Row],[20]]+laps_times[[#This Row],[21]])</f>
        <v>4.0614594907407403E-2</v>
      </c>
      <c r="AE21" s="139">
        <f>IF(ISBLANK(laps_times[[#This Row],[22]]),"DNF",    rounds_cum_time[[#This Row],[21]]+laps_times[[#This Row],[22]])</f>
        <v>4.264520833333333E-2</v>
      </c>
      <c r="AF21" s="139">
        <f>IF(ISBLANK(laps_times[[#This Row],[23]]),"DNF",    rounds_cum_time[[#This Row],[22]]+laps_times[[#This Row],[23]])</f>
        <v>4.4673321759259255E-2</v>
      </c>
      <c r="AG21" s="139">
        <f>IF(ISBLANK(laps_times[[#This Row],[24]]),"DNF",    rounds_cum_time[[#This Row],[23]]+laps_times[[#This Row],[24]])</f>
        <v>4.6730254629629625E-2</v>
      </c>
      <c r="AH21" s="139">
        <f>IF(ISBLANK(laps_times[[#This Row],[25]]),"DNF",    rounds_cum_time[[#This Row],[24]]+laps_times[[#This Row],[25]])</f>
        <v>4.8808576388888886E-2</v>
      </c>
      <c r="AI21" s="139">
        <f>IF(ISBLANK(laps_times[[#This Row],[26]]),"DNF",    rounds_cum_time[[#This Row],[25]]+laps_times[[#This Row],[26]])</f>
        <v>5.0894918981481477E-2</v>
      </c>
      <c r="AJ21" s="139">
        <f>IF(ISBLANK(laps_times[[#This Row],[27]]),"DNF",    rounds_cum_time[[#This Row],[26]]+laps_times[[#This Row],[27]])</f>
        <v>5.3003506944444438E-2</v>
      </c>
      <c r="AK21" s="139">
        <f>IF(ISBLANK(laps_times[[#This Row],[28]]),"DNF",    rounds_cum_time[[#This Row],[27]]+laps_times[[#This Row],[28]])</f>
        <v>5.5120682870370363E-2</v>
      </c>
      <c r="AL21" s="139">
        <f>IF(ISBLANK(laps_times[[#This Row],[29]]),"DNF",    rounds_cum_time[[#This Row],[28]]+laps_times[[#This Row],[29]])</f>
        <v>5.7223159722222215E-2</v>
      </c>
      <c r="AM21" s="139">
        <f>IF(ISBLANK(laps_times[[#This Row],[30]]),"DNF",    rounds_cum_time[[#This Row],[29]]+laps_times[[#This Row],[30]])</f>
        <v>5.9340902777777774E-2</v>
      </c>
      <c r="AN21" s="139">
        <f>IF(ISBLANK(laps_times[[#This Row],[31]]),"DNF",    rounds_cum_time[[#This Row],[30]]+laps_times[[#This Row],[31]])</f>
        <v>6.1502511574074069E-2</v>
      </c>
      <c r="AO21" s="139">
        <f>IF(ISBLANK(laps_times[[#This Row],[32]]),"DNF",    rounds_cum_time[[#This Row],[31]]+laps_times[[#This Row],[32]])</f>
        <v>6.3693402777777769E-2</v>
      </c>
      <c r="AP21" s="139">
        <f>IF(ISBLANK(laps_times[[#This Row],[33]]),"DNF",    rounds_cum_time[[#This Row],[32]]+laps_times[[#This Row],[33]])</f>
        <v>6.5946655092592579E-2</v>
      </c>
      <c r="AQ21" s="139">
        <f>IF(ISBLANK(laps_times[[#This Row],[34]]),"DNF",    rounds_cum_time[[#This Row],[33]]+laps_times[[#This Row],[34]])</f>
        <v>6.8175219907407394E-2</v>
      </c>
      <c r="AR21" s="139">
        <f>IF(ISBLANK(laps_times[[#This Row],[35]]),"DNF",    rounds_cum_time[[#This Row],[34]]+laps_times[[#This Row],[35]])</f>
        <v>7.0414004629629615E-2</v>
      </c>
      <c r="AS21" s="139">
        <f>IF(ISBLANK(laps_times[[#This Row],[36]]),"DNF",    rounds_cum_time[[#This Row],[35]]+laps_times[[#This Row],[36]])</f>
        <v>7.2615509259259248E-2</v>
      </c>
      <c r="AT21" s="139">
        <f>IF(ISBLANK(laps_times[[#This Row],[37]]),"DNF",    rounds_cum_time[[#This Row],[36]]+laps_times[[#This Row],[37]])</f>
        <v>7.4926180555555541E-2</v>
      </c>
      <c r="AU21" s="139">
        <f>IF(ISBLANK(laps_times[[#This Row],[38]]),"DNF",    rounds_cum_time[[#This Row],[37]]+laps_times[[#This Row],[38]])</f>
        <v>7.7292951388888878E-2</v>
      </c>
      <c r="AV21" s="139">
        <f>IF(ISBLANK(laps_times[[#This Row],[39]]),"DNF",    rounds_cum_time[[#This Row],[38]]+laps_times[[#This Row],[39]])</f>
        <v>7.9661111111111099E-2</v>
      </c>
      <c r="AW21" s="139">
        <f>IF(ISBLANK(laps_times[[#This Row],[40]]),"DNF",    rounds_cum_time[[#This Row],[39]]+laps_times[[#This Row],[40]])</f>
        <v>8.2055034722222212E-2</v>
      </c>
      <c r="AX21" s="139">
        <f>IF(ISBLANK(laps_times[[#This Row],[41]]),"DNF",    rounds_cum_time[[#This Row],[40]]+laps_times[[#This Row],[41]])</f>
        <v>8.449399305555555E-2</v>
      </c>
      <c r="AY21" s="139">
        <f>IF(ISBLANK(laps_times[[#This Row],[42]]),"DNF",    rounds_cum_time[[#This Row],[41]]+laps_times[[#This Row],[42]])</f>
        <v>8.6908217592592582E-2</v>
      </c>
      <c r="AZ21" s="139">
        <f>IF(ISBLANK(laps_times[[#This Row],[43]]),"DNF",    rounds_cum_time[[#This Row],[42]]+laps_times[[#This Row],[43]])</f>
        <v>8.9330451388888885E-2</v>
      </c>
      <c r="BA21" s="139">
        <f>IF(ISBLANK(laps_times[[#This Row],[44]]),"DNF",    rounds_cum_time[[#This Row],[43]]+laps_times[[#This Row],[44]])</f>
        <v>9.1744409722222212E-2</v>
      </c>
      <c r="BB21" s="139">
        <f>IF(ISBLANK(laps_times[[#This Row],[45]]),"DNF",    rounds_cum_time[[#This Row],[44]]+laps_times[[#This Row],[45]])</f>
        <v>9.417232638888888E-2</v>
      </c>
      <c r="BC21" s="139">
        <f>IF(ISBLANK(laps_times[[#This Row],[46]]),"DNF",    rounds_cum_time[[#This Row],[45]]+laps_times[[#This Row],[46]])</f>
        <v>9.6684259259259248E-2</v>
      </c>
      <c r="BD21" s="139">
        <f>IF(ISBLANK(laps_times[[#This Row],[47]]),"DNF",    rounds_cum_time[[#This Row],[46]]+laps_times[[#This Row],[47]])</f>
        <v>9.924836805555555E-2</v>
      </c>
      <c r="BE21" s="139">
        <f>IF(ISBLANK(laps_times[[#This Row],[48]]),"DNF",    rounds_cum_time[[#This Row],[47]]+laps_times[[#This Row],[48]])</f>
        <v>0.10188353009259259</v>
      </c>
      <c r="BF21" s="139">
        <f>IF(ISBLANK(laps_times[[#This Row],[49]]),"DNF",    rounds_cum_time[[#This Row],[48]]+laps_times[[#This Row],[49]])</f>
        <v>0.10447047453703703</v>
      </c>
      <c r="BG21" s="139">
        <f>IF(ISBLANK(laps_times[[#This Row],[50]]),"DNF",    rounds_cum_time[[#This Row],[49]]+laps_times[[#This Row],[50]])</f>
        <v>0.10712162037037037</v>
      </c>
      <c r="BH21" s="139">
        <f>IF(ISBLANK(laps_times[[#This Row],[51]]),"DNF",    rounds_cum_time[[#This Row],[50]]+laps_times[[#This Row],[51]])</f>
        <v>0.10975148148148149</v>
      </c>
      <c r="BI21" s="139">
        <f>IF(ISBLANK(laps_times[[#This Row],[52]]),"DNF",    rounds_cum_time[[#This Row],[51]]+laps_times[[#This Row],[52]])</f>
        <v>0.11249053240740742</v>
      </c>
      <c r="BJ21" s="139">
        <f>IF(ISBLANK(laps_times[[#This Row],[53]]),"DNF",    rounds_cum_time[[#This Row],[52]]+laps_times[[#This Row],[53]])</f>
        <v>0.11517784722222223</v>
      </c>
      <c r="BK21" s="139">
        <f>IF(ISBLANK(laps_times[[#This Row],[54]]),"DNF",    rounds_cum_time[[#This Row],[53]]+laps_times[[#This Row],[54]])</f>
        <v>0.11780034722222223</v>
      </c>
      <c r="BL21" s="139">
        <f>IF(ISBLANK(laps_times[[#This Row],[55]]),"DNF",    rounds_cum_time[[#This Row],[54]]+laps_times[[#This Row],[55]])</f>
        <v>0.12046815972222223</v>
      </c>
      <c r="BM21" s="139">
        <f>IF(ISBLANK(laps_times[[#This Row],[56]]),"DNF",    rounds_cum_time[[#This Row],[55]]+laps_times[[#This Row],[56]])</f>
        <v>0.12308371527777778</v>
      </c>
      <c r="BN21" s="139">
        <f>IF(ISBLANK(laps_times[[#This Row],[57]]),"DNF",    rounds_cum_time[[#This Row],[56]]+laps_times[[#This Row],[57]])</f>
        <v>0.12563491898148149</v>
      </c>
      <c r="BO21" s="139">
        <f>IF(ISBLANK(laps_times[[#This Row],[58]]),"DNF",    rounds_cum_time[[#This Row],[57]]+laps_times[[#This Row],[58]])</f>
        <v>0.12818328703703705</v>
      </c>
      <c r="BP21" s="139">
        <f>IF(ISBLANK(laps_times[[#This Row],[59]]),"DNF",    rounds_cum_time[[#This Row],[58]]+laps_times[[#This Row],[59]])</f>
        <v>0.1307406712962963</v>
      </c>
      <c r="BQ21" s="139">
        <f>IF(ISBLANK(laps_times[[#This Row],[60]]),"DNF",    rounds_cum_time[[#This Row],[59]]+laps_times[[#This Row],[60]])</f>
        <v>0.13329275462962964</v>
      </c>
      <c r="BR21" s="139">
        <f>IF(ISBLANK(laps_times[[#This Row],[61]]),"DNF",    rounds_cum_time[[#This Row],[60]]+laps_times[[#This Row],[61]])</f>
        <v>0.1358873263888889</v>
      </c>
      <c r="BS21" s="139">
        <f>IF(ISBLANK(laps_times[[#This Row],[62]]),"DNF",    rounds_cum_time[[#This Row],[61]]+laps_times[[#This Row],[62]])</f>
        <v>0.13844949074074075</v>
      </c>
      <c r="BT21" s="140">
        <f>IF(ISBLANK(laps_times[[#This Row],[63]]),"DNF",    rounds_cum_time[[#This Row],[62]]+laps_times[[#This Row],[63]])</f>
        <v>0.14079724537037039</v>
      </c>
    </row>
    <row r="22" spans="2:72" x14ac:dyDescent="0.2">
      <c r="B22" s="130">
        <f>laps_times[[#This Row],[poř]]</f>
        <v>17</v>
      </c>
      <c r="C22" s="131">
        <f>laps_times[[#This Row],[s.č.]]</f>
        <v>25</v>
      </c>
      <c r="D22" s="131" t="str">
        <f>laps_times[[#This Row],[jméno]]</f>
        <v>Kucko Miroslav</v>
      </c>
      <c r="E22" s="132">
        <f>laps_times[[#This Row],[roč]]</f>
        <v>1958</v>
      </c>
      <c r="F22" s="132" t="str">
        <f>laps_times[[#This Row],[kat]]</f>
        <v>MC</v>
      </c>
      <c r="G22" s="132">
        <f>laps_times[[#This Row],[poř_kat]]</f>
        <v>2</v>
      </c>
      <c r="H22" s="131" t="str">
        <f>laps_times[[#This Row],[klub]]</f>
        <v>-</v>
      </c>
      <c r="I22" s="134">
        <f>laps_times[[#This Row],[celk. čas]]</f>
        <v>0.14114587962962963</v>
      </c>
      <c r="J22" s="139">
        <f>laps_times[[#This Row],[1]]</f>
        <v>2.4598842592592593E-3</v>
      </c>
      <c r="K22" s="139">
        <f>IF(ISBLANK(laps_times[[#This Row],[2]]),"DNF",    rounds_cum_time[[#This Row],[1]]+laps_times[[#This Row],[2]])</f>
        <v>4.3458101851851852E-3</v>
      </c>
      <c r="L22" s="139">
        <f>IF(ISBLANK(laps_times[[#This Row],[3]]),"DNF",    rounds_cum_time[[#This Row],[2]]+laps_times[[#This Row],[3]])</f>
        <v>6.2946643518518516E-3</v>
      </c>
      <c r="M22" s="139">
        <f>IF(ISBLANK(laps_times[[#This Row],[4]]),"DNF",    rounds_cum_time[[#This Row],[3]]+laps_times[[#This Row],[4]])</f>
        <v>8.2632870370370377E-3</v>
      </c>
      <c r="N22" s="139">
        <f>IF(ISBLANK(laps_times[[#This Row],[5]]),"DNF",    rounds_cum_time[[#This Row],[4]]+laps_times[[#This Row],[5]])</f>
        <v>1.0293090277777778E-2</v>
      </c>
      <c r="O22" s="139">
        <f>IF(ISBLANK(laps_times[[#This Row],[6]]),"DNF",    rounds_cum_time[[#This Row],[5]]+laps_times[[#This Row],[6]])</f>
        <v>1.2315578703703704E-2</v>
      </c>
      <c r="P22" s="139">
        <f>IF(ISBLANK(laps_times[[#This Row],[7]]),"DNF",    rounds_cum_time[[#This Row],[6]]+laps_times[[#This Row],[7]])</f>
        <v>1.4361273148148147E-2</v>
      </c>
      <c r="Q22" s="139">
        <f>IF(ISBLANK(laps_times[[#This Row],[8]]),"DNF",    rounds_cum_time[[#This Row],[7]]+laps_times[[#This Row],[8]])</f>
        <v>1.6397210648148149E-2</v>
      </c>
      <c r="R22" s="139">
        <f>IF(ISBLANK(laps_times[[#This Row],[9]]),"DNF",    rounds_cum_time[[#This Row],[8]]+laps_times[[#This Row],[9]])</f>
        <v>1.8446180555555556E-2</v>
      </c>
      <c r="S22" s="139">
        <f>IF(ISBLANK(laps_times[[#This Row],[10]]),"DNF",    rounds_cum_time[[#This Row],[9]]+laps_times[[#This Row],[10]])</f>
        <v>2.0504351851851853E-2</v>
      </c>
      <c r="T22" s="139">
        <f>IF(ISBLANK(laps_times[[#This Row],[11]]),"DNF",    rounds_cum_time[[#This Row],[10]]+laps_times[[#This Row],[11]])</f>
        <v>2.2565428240740742E-2</v>
      </c>
      <c r="U22" s="139">
        <f>IF(ISBLANK(laps_times[[#This Row],[12]]),"DNF",    rounds_cum_time[[#This Row],[11]]+laps_times[[#This Row],[12]])</f>
        <v>2.464883101851852E-2</v>
      </c>
      <c r="V22" s="139">
        <f>IF(ISBLANK(laps_times[[#This Row],[13]]),"DNF",    rounds_cum_time[[#This Row],[12]]+laps_times[[#This Row],[13]])</f>
        <v>2.6751539351851851E-2</v>
      </c>
      <c r="W22" s="139">
        <f>IF(ISBLANK(laps_times[[#This Row],[14]]),"DNF",    rounds_cum_time[[#This Row],[13]]+laps_times[[#This Row],[14]])</f>
        <v>2.8857233796296296E-2</v>
      </c>
      <c r="X22" s="139">
        <f>IF(ISBLANK(laps_times[[#This Row],[15]]),"DNF",    rounds_cum_time[[#This Row],[14]]+laps_times[[#This Row],[15]])</f>
        <v>3.0932800925925926E-2</v>
      </c>
      <c r="Y22" s="139">
        <f>IF(ISBLANK(laps_times[[#This Row],[16]]),"DNF",    rounds_cum_time[[#This Row],[15]]+laps_times[[#This Row],[16]])</f>
        <v>3.3021562499999997E-2</v>
      </c>
      <c r="Z22" s="139">
        <f>IF(ISBLANK(laps_times[[#This Row],[17]]),"DNF",    rounds_cum_time[[#This Row],[16]]+laps_times[[#This Row],[17]])</f>
        <v>3.5091840277777772E-2</v>
      </c>
      <c r="AA22" s="139">
        <f>IF(ISBLANK(laps_times[[#This Row],[18]]),"DNF",    rounds_cum_time[[#This Row],[17]]+laps_times[[#This Row],[18]])</f>
        <v>3.7230868055555547E-2</v>
      </c>
      <c r="AB22" s="139">
        <f>IF(ISBLANK(laps_times[[#This Row],[19]]),"DNF",    rounds_cum_time[[#This Row],[18]]+laps_times[[#This Row],[19]])</f>
        <v>3.9375601851851842E-2</v>
      </c>
      <c r="AC22" s="139">
        <f>IF(ISBLANK(laps_times[[#This Row],[20]]),"DNF",    rounds_cum_time[[#This Row],[19]]+laps_times[[#This Row],[20]])</f>
        <v>4.1552118055555545E-2</v>
      </c>
      <c r="AD22" s="139">
        <f>IF(ISBLANK(laps_times[[#This Row],[21]]),"DNF",    rounds_cum_time[[#This Row],[20]]+laps_times[[#This Row],[21]])</f>
        <v>4.3715509259259246E-2</v>
      </c>
      <c r="AE22" s="139">
        <f>IF(ISBLANK(laps_times[[#This Row],[22]]),"DNF",    rounds_cum_time[[#This Row],[21]]+laps_times[[#This Row],[22]])</f>
        <v>4.586211805555554E-2</v>
      </c>
      <c r="AF22" s="139">
        <f>IF(ISBLANK(laps_times[[#This Row],[23]]),"DNF",    rounds_cum_time[[#This Row],[22]]+laps_times[[#This Row],[23]])</f>
        <v>4.7991770833333315E-2</v>
      </c>
      <c r="AG22" s="139">
        <f>IF(ISBLANK(laps_times[[#This Row],[24]]),"DNF",    rounds_cum_time[[#This Row],[23]]+laps_times[[#This Row],[24]])</f>
        <v>5.0226238425925905E-2</v>
      </c>
      <c r="AH22" s="139">
        <f>IF(ISBLANK(laps_times[[#This Row],[25]]),"DNF",    rounds_cum_time[[#This Row],[24]]+laps_times[[#This Row],[25]])</f>
        <v>5.2378611111111091E-2</v>
      </c>
      <c r="AI22" s="139">
        <f>IF(ISBLANK(laps_times[[#This Row],[26]]),"DNF",    rounds_cum_time[[#This Row],[25]]+laps_times[[#This Row],[26]])</f>
        <v>5.4620150462962945E-2</v>
      </c>
      <c r="AJ22" s="139">
        <f>IF(ISBLANK(laps_times[[#This Row],[27]]),"DNF",    rounds_cum_time[[#This Row],[26]]+laps_times[[#This Row],[27]])</f>
        <v>5.682951388888887E-2</v>
      </c>
      <c r="AK22" s="139">
        <f>IF(ISBLANK(laps_times[[#This Row],[28]]),"DNF",    rounds_cum_time[[#This Row],[27]]+laps_times[[#This Row],[28]])</f>
        <v>5.9079571759259243E-2</v>
      </c>
      <c r="AL22" s="139">
        <f>IF(ISBLANK(laps_times[[#This Row],[29]]),"DNF",    rounds_cum_time[[#This Row],[28]]+laps_times[[#This Row],[29]])</f>
        <v>6.1307858796296279E-2</v>
      </c>
      <c r="AM22" s="139">
        <f>IF(ISBLANK(laps_times[[#This Row],[30]]),"DNF",    rounds_cum_time[[#This Row],[29]]+laps_times[[#This Row],[30]])</f>
        <v>6.3547719907407388E-2</v>
      </c>
      <c r="AN22" s="139">
        <f>IF(ISBLANK(laps_times[[#This Row],[31]]),"DNF",    rounds_cum_time[[#This Row],[30]]+laps_times[[#This Row],[31]])</f>
        <v>6.5796215277777764E-2</v>
      </c>
      <c r="AO22" s="139">
        <f>IF(ISBLANK(laps_times[[#This Row],[32]]),"DNF",    rounds_cum_time[[#This Row],[31]]+laps_times[[#This Row],[32]])</f>
        <v>6.8072488425925906E-2</v>
      </c>
      <c r="AP22" s="139">
        <f>IF(ISBLANK(laps_times[[#This Row],[33]]),"DNF",    rounds_cum_time[[#This Row],[32]]+laps_times[[#This Row],[33]])</f>
        <v>7.0345405092592572E-2</v>
      </c>
      <c r="AQ22" s="139">
        <f>IF(ISBLANK(laps_times[[#This Row],[34]]),"DNF",    rounds_cum_time[[#This Row],[33]]+laps_times[[#This Row],[34]])</f>
        <v>7.265793981481479E-2</v>
      </c>
      <c r="AR22" s="139">
        <f>IF(ISBLANK(laps_times[[#This Row],[35]]),"DNF",    rounds_cum_time[[#This Row],[34]]+laps_times[[#This Row],[35]])</f>
        <v>7.4975590277777754E-2</v>
      </c>
      <c r="AS22" s="139">
        <f>IF(ISBLANK(laps_times[[#This Row],[36]]),"DNF",    rounds_cum_time[[#This Row],[35]]+laps_times[[#This Row],[36]])</f>
        <v>7.7274409722222201E-2</v>
      </c>
      <c r="AT22" s="139">
        <f>IF(ISBLANK(laps_times[[#This Row],[37]]),"DNF",    rounds_cum_time[[#This Row],[36]]+laps_times[[#This Row],[37]])</f>
        <v>7.9559108796296268E-2</v>
      </c>
      <c r="AU22" s="139">
        <f>IF(ISBLANK(laps_times[[#This Row],[38]]),"DNF",    rounds_cum_time[[#This Row],[37]]+laps_times[[#This Row],[38]])</f>
        <v>8.185766203703701E-2</v>
      </c>
      <c r="AV22" s="139">
        <f>IF(ISBLANK(laps_times[[#This Row],[39]]),"DNF",    rounds_cum_time[[#This Row],[38]]+laps_times[[#This Row],[39]])</f>
        <v>8.4137662037037014E-2</v>
      </c>
      <c r="AW22" s="139">
        <f>IF(ISBLANK(laps_times[[#This Row],[40]]),"DNF",    rounds_cum_time[[#This Row],[39]]+laps_times[[#This Row],[40]])</f>
        <v>8.6503460648148123E-2</v>
      </c>
      <c r="AX22" s="139">
        <f>IF(ISBLANK(laps_times[[#This Row],[41]]),"DNF",    rounds_cum_time[[#This Row],[40]]+laps_times[[#This Row],[41]])</f>
        <v>8.8760185185185164E-2</v>
      </c>
      <c r="AY22" s="139">
        <f>IF(ISBLANK(laps_times[[#This Row],[42]]),"DNF",    rounds_cum_time[[#This Row],[41]]+laps_times[[#This Row],[42]])</f>
        <v>9.1050567129629612E-2</v>
      </c>
      <c r="AZ22" s="139">
        <f>IF(ISBLANK(laps_times[[#This Row],[43]]),"DNF",    rounds_cum_time[[#This Row],[42]]+laps_times[[#This Row],[43]])</f>
        <v>9.3372094907407388E-2</v>
      </c>
      <c r="BA22" s="139">
        <f>IF(ISBLANK(laps_times[[#This Row],[44]]),"DNF",    rounds_cum_time[[#This Row],[43]]+laps_times[[#This Row],[44]])</f>
        <v>9.568559027777776E-2</v>
      </c>
      <c r="BB22" s="139">
        <f>IF(ISBLANK(laps_times[[#This Row],[45]]),"DNF",    rounds_cum_time[[#This Row],[44]]+laps_times[[#This Row],[45]])</f>
        <v>9.7995474537037025E-2</v>
      </c>
      <c r="BC22" s="139">
        <f>IF(ISBLANK(laps_times[[#This Row],[46]]),"DNF",    rounds_cum_time[[#This Row],[45]]+laps_times[[#This Row],[46]])</f>
        <v>0.10032444444444444</v>
      </c>
      <c r="BD22" s="139">
        <f>IF(ISBLANK(laps_times[[#This Row],[47]]),"DNF",    rounds_cum_time[[#This Row],[46]]+laps_times[[#This Row],[47]])</f>
        <v>0.10266836805555556</v>
      </c>
      <c r="BE22" s="139">
        <f>IF(ISBLANK(laps_times[[#This Row],[48]]),"DNF",    rounds_cum_time[[#This Row],[47]]+laps_times[[#This Row],[48]])</f>
        <v>0.10506018518518519</v>
      </c>
      <c r="BF22" s="139">
        <f>IF(ISBLANK(laps_times[[#This Row],[49]]),"DNF",    rounds_cum_time[[#This Row],[48]]+laps_times[[#This Row],[49]])</f>
        <v>0.10746042824074074</v>
      </c>
      <c r="BG22" s="139">
        <f>IF(ISBLANK(laps_times[[#This Row],[50]]),"DNF",    rounds_cum_time[[#This Row],[49]]+laps_times[[#This Row],[50]])</f>
        <v>0.10981872685185186</v>
      </c>
      <c r="BH22" s="139">
        <f>IF(ISBLANK(laps_times[[#This Row],[51]]),"DNF",    rounds_cum_time[[#This Row],[50]]+laps_times[[#This Row],[51]])</f>
        <v>0.11220195601851853</v>
      </c>
      <c r="BI22" s="139">
        <f>IF(ISBLANK(laps_times[[#This Row],[52]]),"DNF",    rounds_cum_time[[#This Row],[51]]+laps_times[[#This Row],[52]])</f>
        <v>0.11460024305555556</v>
      </c>
      <c r="BJ22" s="139">
        <f>IF(ISBLANK(laps_times[[#This Row],[53]]),"DNF",    rounds_cum_time[[#This Row],[52]]+laps_times[[#This Row],[53]])</f>
        <v>0.11702004629629631</v>
      </c>
      <c r="BK22" s="139">
        <f>IF(ISBLANK(laps_times[[#This Row],[54]]),"DNF",    rounds_cum_time[[#This Row],[53]]+laps_times[[#This Row],[54]])</f>
        <v>0.11945118055555556</v>
      </c>
      <c r="BL22" s="139">
        <f>IF(ISBLANK(laps_times[[#This Row],[55]]),"DNF",    rounds_cum_time[[#This Row],[54]]+laps_times[[#This Row],[55]])</f>
        <v>0.12190337962962963</v>
      </c>
      <c r="BM22" s="139">
        <f>IF(ISBLANK(laps_times[[#This Row],[56]]),"DNF",    rounds_cum_time[[#This Row],[55]]+laps_times[[#This Row],[56]])</f>
        <v>0.12431519675925926</v>
      </c>
      <c r="BN22" s="139">
        <f>IF(ISBLANK(laps_times[[#This Row],[57]]),"DNF",    rounds_cum_time[[#This Row],[56]]+laps_times[[#This Row],[57]])</f>
        <v>0.12668109953703705</v>
      </c>
      <c r="BO22" s="139">
        <f>IF(ISBLANK(laps_times[[#This Row],[58]]),"DNF",    rounds_cum_time[[#This Row],[57]]+laps_times[[#This Row],[58]])</f>
        <v>0.12908421296296296</v>
      </c>
      <c r="BP22" s="139">
        <f>IF(ISBLANK(laps_times[[#This Row],[59]]),"DNF",    rounds_cum_time[[#This Row],[58]]+laps_times[[#This Row],[59]])</f>
        <v>0.13152107638888888</v>
      </c>
      <c r="BQ22" s="139">
        <f>IF(ISBLANK(laps_times[[#This Row],[60]]),"DNF",    rounds_cum_time[[#This Row],[59]]+laps_times[[#This Row],[60]])</f>
        <v>0.13402881944444445</v>
      </c>
      <c r="BR22" s="139">
        <f>IF(ISBLANK(laps_times[[#This Row],[61]]),"DNF",    rounds_cum_time[[#This Row],[60]]+laps_times[[#This Row],[61]])</f>
        <v>0.13645950231481482</v>
      </c>
      <c r="BS22" s="139">
        <f>IF(ISBLANK(laps_times[[#This Row],[62]]),"DNF",    rounds_cum_time[[#This Row],[61]]+laps_times[[#This Row],[62]])</f>
        <v>0.13885836805555557</v>
      </c>
      <c r="BT22" s="140">
        <f>IF(ISBLANK(laps_times[[#This Row],[63]]),"DNF",    rounds_cum_time[[#This Row],[62]]+laps_times[[#This Row],[63]])</f>
        <v>0.14114587962962966</v>
      </c>
    </row>
    <row r="23" spans="2:72" x14ac:dyDescent="0.2">
      <c r="B23" s="130">
        <f>laps_times[[#This Row],[poř]]</f>
        <v>18</v>
      </c>
      <c r="C23" s="131">
        <f>laps_times[[#This Row],[s.č.]]</f>
        <v>5</v>
      </c>
      <c r="D23" s="131" t="str">
        <f>laps_times[[#This Row],[jméno]]</f>
        <v>Simon Alexander</v>
      </c>
      <c r="E23" s="132">
        <f>laps_times[[#This Row],[roč]]</f>
        <v>1947</v>
      </c>
      <c r="F23" s="132" t="str">
        <f>laps_times[[#This Row],[kat]]</f>
        <v>MD</v>
      </c>
      <c r="G23" s="132">
        <f>laps_times[[#This Row],[poř_kat]]</f>
        <v>1</v>
      </c>
      <c r="H23" s="131" t="str">
        <f>laps_times[[#This Row],[klub]]</f>
        <v>DS Žilina</v>
      </c>
      <c r="I23" s="134">
        <f>laps_times[[#This Row],[celk. čas]]</f>
        <v>0.14141000000000001</v>
      </c>
      <c r="J23" s="139">
        <f>laps_times[[#This Row],[1]]</f>
        <v>2.595891203703704E-3</v>
      </c>
      <c r="K23" s="139">
        <f>IF(ISBLANK(laps_times[[#This Row],[2]]),"DNF",    rounds_cum_time[[#This Row],[1]]+laps_times[[#This Row],[2]])</f>
        <v>4.6195138888888891E-3</v>
      </c>
      <c r="L23" s="139">
        <f>IF(ISBLANK(laps_times[[#This Row],[3]]),"DNF",    rounds_cum_time[[#This Row],[2]]+laps_times[[#This Row],[3]])</f>
        <v>6.6456597222222229E-3</v>
      </c>
      <c r="M23" s="139">
        <f>IF(ISBLANK(laps_times[[#This Row],[4]]),"DNF",    rounds_cum_time[[#This Row],[3]]+laps_times[[#This Row],[4]])</f>
        <v>8.6843287037037045E-3</v>
      </c>
      <c r="N23" s="139">
        <f>IF(ISBLANK(laps_times[[#This Row],[5]]),"DNF",    rounds_cum_time[[#This Row],[4]]+laps_times[[#This Row],[5]])</f>
        <v>1.0720243055555556E-2</v>
      </c>
      <c r="O23" s="139">
        <f>IF(ISBLANK(laps_times[[#This Row],[6]]),"DNF",    rounds_cum_time[[#This Row],[5]]+laps_times[[#This Row],[6]])</f>
        <v>1.2767997685185186E-2</v>
      </c>
      <c r="P23" s="139">
        <f>IF(ISBLANK(laps_times[[#This Row],[7]]),"DNF",    rounds_cum_time[[#This Row],[6]]+laps_times[[#This Row],[7]])</f>
        <v>1.4851712962962964E-2</v>
      </c>
      <c r="Q23" s="139">
        <f>IF(ISBLANK(laps_times[[#This Row],[8]]),"DNF",    rounds_cum_time[[#This Row],[7]]+laps_times[[#This Row],[8]])</f>
        <v>1.6943541666666669E-2</v>
      </c>
      <c r="R23" s="139">
        <f>IF(ISBLANK(laps_times[[#This Row],[9]]),"DNF",    rounds_cum_time[[#This Row],[8]]+laps_times[[#This Row],[9]])</f>
        <v>1.9033645833333335E-2</v>
      </c>
      <c r="S23" s="139">
        <f>IF(ISBLANK(laps_times[[#This Row],[10]]),"DNF",    rounds_cum_time[[#This Row],[9]]+laps_times[[#This Row],[10]])</f>
        <v>2.1155821759259261E-2</v>
      </c>
      <c r="T23" s="139">
        <f>IF(ISBLANK(laps_times[[#This Row],[11]]),"DNF",    rounds_cum_time[[#This Row],[10]]+laps_times[[#This Row],[11]])</f>
        <v>2.3292025462962964E-2</v>
      </c>
      <c r="U23" s="139">
        <f>IF(ISBLANK(laps_times[[#This Row],[12]]),"DNF",    rounds_cum_time[[#This Row],[11]]+laps_times[[#This Row],[12]])</f>
        <v>2.5426793981481483E-2</v>
      </c>
      <c r="V23" s="139">
        <f>IF(ISBLANK(laps_times[[#This Row],[13]]),"DNF",    rounds_cum_time[[#This Row],[12]]+laps_times[[#This Row],[13]])</f>
        <v>2.7583969907407409E-2</v>
      </c>
      <c r="W23" s="139">
        <f>IF(ISBLANK(laps_times[[#This Row],[14]]),"DNF",    rounds_cum_time[[#This Row],[13]]+laps_times[[#This Row],[14]])</f>
        <v>2.9699143518518521E-2</v>
      </c>
      <c r="X23" s="139">
        <f>IF(ISBLANK(laps_times[[#This Row],[15]]),"DNF",    rounds_cum_time[[#This Row],[14]]+laps_times[[#This Row],[15]])</f>
        <v>3.1837025462962965E-2</v>
      </c>
      <c r="Y23" s="139">
        <f>IF(ISBLANK(laps_times[[#This Row],[16]]),"DNF",    rounds_cum_time[[#This Row],[15]]+laps_times[[#This Row],[16]])</f>
        <v>3.3939895833333338E-2</v>
      </c>
      <c r="Z23" s="139">
        <f>IF(ISBLANK(laps_times[[#This Row],[17]]),"DNF",    rounds_cum_time[[#This Row],[16]]+laps_times[[#This Row],[17]])</f>
        <v>3.6048229166666668E-2</v>
      </c>
      <c r="AA23" s="139">
        <f>IF(ISBLANK(laps_times[[#This Row],[18]]),"DNF",    rounds_cum_time[[#This Row],[17]]+laps_times[[#This Row],[18]])</f>
        <v>3.8168009259259263E-2</v>
      </c>
      <c r="AB23" s="139">
        <f>IF(ISBLANK(laps_times[[#This Row],[19]]),"DNF",    rounds_cum_time[[#This Row],[18]]+laps_times[[#This Row],[19]])</f>
        <v>4.0315104166666671E-2</v>
      </c>
      <c r="AC23" s="139">
        <f>IF(ISBLANK(laps_times[[#This Row],[20]]),"DNF",    rounds_cum_time[[#This Row],[19]]+laps_times[[#This Row],[20]])</f>
        <v>4.2419432870370373E-2</v>
      </c>
      <c r="AD23" s="139">
        <f>IF(ISBLANK(laps_times[[#This Row],[21]]),"DNF",    rounds_cum_time[[#This Row],[20]]+laps_times[[#This Row],[21]])</f>
        <v>4.4574513888888889E-2</v>
      </c>
      <c r="AE23" s="139">
        <f>IF(ISBLANK(laps_times[[#This Row],[22]]),"DNF",    rounds_cum_time[[#This Row],[21]]+laps_times[[#This Row],[22]])</f>
        <v>4.6749224537037039E-2</v>
      </c>
      <c r="AF23" s="139">
        <f>IF(ISBLANK(laps_times[[#This Row],[23]]),"DNF",    rounds_cum_time[[#This Row],[22]]+laps_times[[#This Row],[23]])</f>
        <v>4.8925706018518519E-2</v>
      </c>
      <c r="AG23" s="139">
        <f>IF(ISBLANK(laps_times[[#This Row],[24]]),"DNF",    rounds_cum_time[[#This Row],[23]]+laps_times[[#This Row],[24]])</f>
        <v>5.1137233796296297E-2</v>
      </c>
      <c r="AH23" s="139">
        <f>IF(ISBLANK(laps_times[[#This Row],[25]]),"DNF",    rounds_cum_time[[#This Row],[24]]+laps_times[[#This Row],[25]])</f>
        <v>5.3336574074074078E-2</v>
      </c>
      <c r="AI23" s="139">
        <f>IF(ISBLANK(laps_times[[#This Row],[26]]),"DNF",    rounds_cum_time[[#This Row],[25]]+laps_times[[#This Row],[26]])</f>
        <v>5.5528865740740743E-2</v>
      </c>
      <c r="AJ23" s="139">
        <f>IF(ISBLANK(laps_times[[#This Row],[27]]),"DNF",    rounds_cum_time[[#This Row],[26]]+laps_times[[#This Row],[27]])</f>
        <v>5.7715706018518519E-2</v>
      </c>
      <c r="AK23" s="139">
        <f>IF(ISBLANK(laps_times[[#This Row],[28]]),"DNF",    rounds_cum_time[[#This Row],[27]]+laps_times[[#This Row],[28]])</f>
        <v>5.9897187499999997E-2</v>
      </c>
      <c r="AL23" s="139">
        <f>IF(ISBLANK(laps_times[[#This Row],[29]]),"DNF",    rounds_cum_time[[#This Row],[28]]+laps_times[[#This Row],[29]])</f>
        <v>6.2116481481481481E-2</v>
      </c>
      <c r="AM23" s="139">
        <f>IF(ISBLANK(laps_times[[#This Row],[30]]),"DNF",    rounds_cum_time[[#This Row],[29]]+laps_times[[#This Row],[30]])</f>
        <v>6.4322442129629634E-2</v>
      </c>
      <c r="AN23" s="139">
        <f>IF(ISBLANK(laps_times[[#This Row],[31]]),"DNF",    rounds_cum_time[[#This Row],[30]]+laps_times[[#This Row],[31]])</f>
        <v>6.6546099537037037E-2</v>
      </c>
      <c r="AO23" s="139">
        <f>IF(ISBLANK(laps_times[[#This Row],[32]]),"DNF",    rounds_cum_time[[#This Row],[31]]+laps_times[[#This Row],[32]])</f>
        <v>6.8780891203703703E-2</v>
      </c>
      <c r="AP23" s="139">
        <f>IF(ISBLANK(laps_times[[#This Row],[33]]),"DNF",    rounds_cum_time[[#This Row],[32]]+laps_times[[#This Row],[33]])</f>
        <v>7.1008703703703699E-2</v>
      </c>
      <c r="AQ23" s="139">
        <f>IF(ISBLANK(laps_times[[#This Row],[34]]),"DNF",    rounds_cum_time[[#This Row],[33]]+laps_times[[#This Row],[34]])</f>
        <v>7.323388888888889E-2</v>
      </c>
      <c r="AR23" s="139">
        <f>IF(ISBLANK(laps_times[[#This Row],[35]]),"DNF",    rounds_cum_time[[#This Row],[34]]+laps_times[[#This Row],[35]])</f>
        <v>7.5480925925925924E-2</v>
      </c>
      <c r="AS23" s="139">
        <f>IF(ISBLANK(laps_times[[#This Row],[36]]),"DNF",    rounds_cum_time[[#This Row],[35]]+laps_times[[#This Row],[36]])</f>
        <v>7.7709965277777779E-2</v>
      </c>
      <c r="AT23" s="139">
        <f>IF(ISBLANK(laps_times[[#This Row],[37]]),"DNF",    rounds_cum_time[[#This Row],[36]]+laps_times[[#This Row],[37]])</f>
        <v>7.9956574074074069E-2</v>
      </c>
      <c r="AU23" s="139">
        <f>IF(ISBLANK(laps_times[[#This Row],[38]]),"DNF",    rounds_cum_time[[#This Row],[37]]+laps_times[[#This Row],[38]])</f>
        <v>8.2230011574074072E-2</v>
      </c>
      <c r="AV23" s="139">
        <f>IF(ISBLANK(laps_times[[#This Row],[39]]),"DNF",    rounds_cum_time[[#This Row],[38]]+laps_times[[#This Row],[39]])</f>
        <v>8.4528252314814811E-2</v>
      </c>
      <c r="AW23" s="139">
        <f>IF(ISBLANK(laps_times[[#This Row],[40]]),"DNF",    rounds_cum_time[[#This Row],[39]]+laps_times[[#This Row],[40]])</f>
        <v>8.6809131944444437E-2</v>
      </c>
      <c r="AX23" s="139">
        <f>IF(ISBLANK(laps_times[[#This Row],[41]]),"DNF",    rounds_cum_time[[#This Row],[40]]+laps_times[[#This Row],[41]])</f>
        <v>8.9109374999999991E-2</v>
      </c>
      <c r="AY23" s="139">
        <f>IF(ISBLANK(laps_times[[#This Row],[42]]),"DNF",    rounds_cum_time[[#This Row],[41]]+laps_times[[#This Row],[42]])</f>
        <v>9.1377303240740726E-2</v>
      </c>
      <c r="AZ23" s="139">
        <f>IF(ISBLANK(laps_times[[#This Row],[43]]),"DNF",    rounds_cum_time[[#This Row],[42]]+laps_times[[#This Row],[43]])</f>
        <v>9.3612222222222208E-2</v>
      </c>
      <c r="BA23" s="139">
        <f>IF(ISBLANK(laps_times[[#This Row],[44]]),"DNF",    rounds_cum_time[[#This Row],[43]]+laps_times[[#This Row],[44]])</f>
        <v>9.5922256944444437E-2</v>
      </c>
      <c r="BB23" s="139">
        <f>IF(ISBLANK(laps_times[[#This Row],[45]]),"DNF",    rounds_cum_time[[#This Row],[44]]+laps_times[[#This Row],[45]])</f>
        <v>9.8276284722222218E-2</v>
      </c>
      <c r="BC23" s="139">
        <f>IF(ISBLANK(laps_times[[#This Row],[46]]),"DNF",    rounds_cum_time[[#This Row],[45]]+laps_times[[#This Row],[46]])</f>
        <v>0.10116901620370369</v>
      </c>
      <c r="BD23" s="139">
        <f>IF(ISBLANK(laps_times[[#This Row],[47]]),"DNF",    rounds_cum_time[[#This Row],[46]]+laps_times[[#This Row],[47]])</f>
        <v>0.10353093749999999</v>
      </c>
      <c r="BE23" s="139">
        <f>IF(ISBLANK(laps_times[[#This Row],[48]]),"DNF",    rounds_cum_time[[#This Row],[47]]+laps_times[[#This Row],[48]])</f>
        <v>0.10584994212962962</v>
      </c>
      <c r="BF23" s="139">
        <f>IF(ISBLANK(laps_times[[#This Row],[49]]),"DNF",    rounds_cum_time[[#This Row],[48]]+laps_times[[#This Row],[49]])</f>
        <v>0.10817362268518517</v>
      </c>
      <c r="BG23" s="139">
        <f>IF(ISBLANK(laps_times[[#This Row],[50]]),"DNF",    rounds_cum_time[[#This Row],[49]]+laps_times[[#This Row],[50]])</f>
        <v>0.11053442129629629</v>
      </c>
      <c r="BH23" s="139">
        <f>IF(ISBLANK(laps_times[[#This Row],[51]]),"DNF",    rounds_cum_time[[#This Row],[50]]+laps_times[[#This Row],[51]])</f>
        <v>0.11289680555555555</v>
      </c>
      <c r="BI23" s="139">
        <f>IF(ISBLANK(laps_times[[#This Row],[52]]),"DNF",    rounds_cum_time[[#This Row],[51]]+laps_times[[#This Row],[52]])</f>
        <v>0.11526013888888888</v>
      </c>
      <c r="BJ23" s="139">
        <f>IF(ISBLANK(laps_times[[#This Row],[53]]),"DNF",    rounds_cum_time[[#This Row],[52]]+laps_times[[#This Row],[53]])</f>
        <v>0.1176270486111111</v>
      </c>
      <c r="BK23" s="139">
        <f>IF(ISBLANK(laps_times[[#This Row],[54]]),"DNF",    rounds_cum_time[[#This Row],[53]]+laps_times[[#This Row],[54]])</f>
        <v>0.11998863425925925</v>
      </c>
      <c r="BL23" s="139">
        <f>IF(ISBLANK(laps_times[[#This Row],[55]]),"DNF",    rounds_cum_time[[#This Row],[54]]+laps_times[[#This Row],[55]])</f>
        <v>0.12236861111111109</v>
      </c>
      <c r="BM23" s="139">
        <f>IF(ISBLANK(laps_times[[#This Row],[56]]),"DNF",    rounds_cum_time[[#This Row],[55]]+laps_times[[#This Row],[56]])</f>
        <v>0.12473607638888887</v>
      </c>
      <c r="BN23" s="139">
        <f>IF(ISBLANK(laps_times[[#This Row],[57]]),"DNF",    rounds_cum_time[[#This Row],[56]]+laps_times[[#This Row],[57]])</f>
        <v>0.1270669097222222</v>
      </c>
      <c r="BO23" s="139">
        <f>IF(ISBLANK(laps_times[[#This Row],[58]]),"DNF",    rounds_cum_time[[#This Row],[57]]+laps_times[[#This Row],[58]])</f>
        <v>0.12945295138888888</v>
      </c>
      <c r="BP23" s="139">
        <f>IF(ISBLANK(laps_times[[#This Row],[59]]),"DNF",    rounds_cum_time[[#This Row],[58]]+laps_times[[#This Row],[59]])</f>
        <v>0.13191361111111111</v>
      </c>
      <c r="BQ23" s="139">
        <f>IF(ISBLANK(laps_times[[#This Row],[60]]),"DNF",    rounds_cum_time[[#This Row],[59]]+laps_times[[#This Row],[60]])</f>
        <v>0.13434322916666666</v>
      </c>
      <c r="BR23" s="139">
        <f>IF(ISBLANK(laps_times[[#This Row],[61]]),"DNF",    rounds_cum_time[[#This Row],[60]]+laps_times[[#This Row],[61]])</f>
        <v>0.13679040509259258</v>
      </c>
      <c r="BS23" s="139">
        <f>IF(ISBLANK(laps_times[[#This Row],[62]]),"DNF",    rounds_cum_time[[#This Row],[61]]+laps_times[[#This Row],[62]])</f>
        <v>0.13919973379629627</v>
      </c>
      <c r="BT23" s="140">
        <f>IF(ISBLANK(laps_times[[#This Row],[63]]),"DNF",    rounds_cum_time[[#This Row],[62]]+laps_times[[#This Row],[63]])</f>
        <v>0.14140999999999998</v>
      </c>
    </row>
    <row r="24" spans="2:72" x14ac:dyDescent="0.2">
      <c r="B24" s="130">
        <f>laps_times[[#This Row],[poř]]</f>
        <v>19</v>
      </c>
      <c r="C24" s="131">
        <f>laps_times[[#This Row],[s.č.]]</f>
        <v>42</v>
      </c>
      <c r="D24" s="131" t="str">
        <f>laps_times[[#This Row],[jméno]]</f>
        <v>Vosátka Zdeněk</v>
      </c>
      <c r="E24" s="132">
        <f>laps_times[[#This Row],[roč]]</f>
        <v>1963</v>
      </c>
      <c r="F24" s="132" t="str">
        <f>laps_times[[#This Row],[kat]]</f>
        <v>MC</v>
      </c>
      <c r="G24" s="132">
        <f>laps_times[[#This Row],[poř_kat]]</f>
        <v>3</v>
      </c>
      <c r="H24" s="131" t="str">
        <f>laps_times[[#This Row],[klub]]</f>
        <v>Atletika Písek</v>
      </c>
      <c r="I24" s="134">
        <f>laps_times[[#This Row],[celk. čas]]</f>
        <v>0.14256694444444443</v>
      </c>
      <c r="J24" s="139">
        <f>laps_times[[#This Row],[1]]</f>
        <v>2.7918981481481484E-3</v>
      </c>
      <c r="K24" s="139">
        <f>IF(ISBLANK(laps_times[[#This Row],[2]]),"DNF",    rounds_cum_time[[#This Row],[1]]+laps_times[[#This Row],[2]])</f>
        <v>5.0249652777777775E-3</v>
      </c>
      <c r="L24" s="139">
        <f>IF(ISBLANK(laps_times[[#This Row],[3]]),"DNF",    rounds_cum_time[[#This Row],[2]]+laps_times[[#This Row],[3]])</f>
        <v>7.2003356481481484E-3</v>
      </c>
      <c r="M24" s="139">
        <f>IF(ISBLANK(laps_times[[#This Row],[4]]),"DNF",    rounds_cum_time[[#This Row],[3]]+laps_times[[#This Row],[4]])</f>
        <v>9.4339699074074083E-3</v>
      </c>
      <c r="N24" s="139">
        <f>IF(ISBLANK(laps_times[[#This Row],[5]]),"DNF",    rounds_cum_time[[#This Row],[4]]+laps_times[[#This Row],[5]])</f>
        <v>1.1672615740740742E-2</v>
      </c>
      <c r="O24" s="139">
        <f>IF(ISBLANK(laps_times[[#This Row],[6]]),"DNF",    rounds_cum_time[[#This Row],[5]]+laps_times[[#This Row],[6]])</f>
        <v>1.3876782407407409E-2</v>
      </c>
      <c r="P24" s="139">
        <f>IF(ISBLANK(laps_times[[#This Row],[7]]),"DNF",    rounds_cum_time[[#This Row],[6]]+laps_times[[#This Row],[7]])</f>
        <v>1.6068402777777779E-2</v>
      </c>
      <c r="Q24" s="139">
        <f>IF(ISBLANK(laps_times[[#This Row],[8]]),"DNF",    rounds_cum_time[[#This Row],[7]]+laps_times[[#This Row],[8]])</f>
        <v>1.8267268518518519E-2</v>
      </c>
      <c r="R24" s="139">
        <f>IF(ISBLANK(laps_times[[#This Row],[9]]),"DNF",    rounds_cum_time[[#This Row],[8]]+laps_times[[#This Row],[9]])</f>
        <v>2.0445821759259259E-2</v>
      </c>
      <c r="S24" s="139">
        <f>IF(ISBLANK(laps_times[[#This Row],[10]]),"DNF",    rounds_cum_time[[#This Row],[9]]+laps_times[[#This Row],[10]])</f>
        <v>2.2590150462962963E-2</v>
      </c>
      <c r="T24" s="139">
        <f>IF(ISBLANK(laps_times[[#This Row],[11]]),"DNF",    rounds_cum_time[[#This Row],[10]]+laps_times[[#This Row],[11]])</f>
        <v>2.4804108796296298E-2</v>
      </c>
      <c r="U24" s="139">
        <f>IF(ISBLANK(laps_times[[#This Row],[12]]),"DNF",    rounds_cum_time[[#This Row],[11]]+laps_times[[#This Row],[12]])</f>
        <v>2.7008587962962963E-2</v>
      </c>
      <c r="V24" s="139">
        <f>IF(ISBLANK(laps_times[[#This Row],[13]]),"DNF",    rounds_cum_time[[#This Row],[12]]+laps_times[[#This Row],[13]])</f>
        <v>2.921892361111111E-2</v>
      </c>
      <c r="W24" s="139">
        <f>IF(ISBLANK(laps_times[[#This Row],[14]]),"DNF",    rounds_cum_time[[#This Row],[13]]+laps_times[[#This Row],[14]])</f>
        <v>3.1415069444444443E-2</v>
      </c>
      <c r="X24" s="139">
        <f>IF(ISBLANK(laps_times[[#This Row],[15]]),"DNF",    rounds_cum_time[[#This Row],[14]]+laps_times[[#This Row],[15]])</f>
        <v>3.3592199074074069E-2</v>
      </c>
      <c r="Y24" s="139">
        <f>IF(ISBLANK(laps_times[[#This Row],[16]]),"DNF",    rounds_cum_time[[#This Row],[15]]+laps_times[[#This Row],[16]])</f>
        <v>3.5744224537037031E-2</v>
      </c>
      <c r="Z24" s="139">
        <f>IF(ISBLANK(laps_times[[#This Row],[17]]),"DNF",    rounds_cum_time[[#This Row],[16]]+laps_times[[#This Row],[17]])</f>
        <v>3.7925266203703699E-2</v>
      </c>
      <c r="AA24" s="139">
        <f>IF(ISBLANK(laps_times[[#This Row],[18]]),"DNF",    rounds_cum_time[[#This Row],[17]]+laps_times[[#This Row],[18]])</f>
        <v>4.0100381944444437E-2</v>
      </c>
      <c r="AB24" s="139">
        <f>IF(ISBLANK(laps_times[[#This Row],[19]]),"DNF",    rounds_cum_time[[#This Row],[18]]+laps_times[[#This Row],[19]])</f>
        <v>4.2260509259259255E-2</v>
      </c>
      <c r="AC24" s="139">
        <f>IF(ISBLANK(laps_times[[#This Row],[20]]),"DNF",    rounds_cum_time[[#This Row],[19]]+laps_times[[#This Row],[20]])</f>
        <v>4.4450740740740735E-2</v>
      </c>
      <c r="AD24" s="139">
        <f>IF(ISBLANK(laps_times[[#This Row],[21]]),"DNF",    rounds_cum_time[[#This Row],[20]]+laps_times[[#This Row],[21]])</f>
        <v>4.6720567129629624E-2</v>
      </c>
      <c r="AE24" s="139">
        <f>IF(ISBLANK(laps_times[[#This Row],[22]]),"DNF",    rounds_cum_time[[#This Row],[21]]+laps_times[[#This Row],[22]])</f>
        <v>4.8853032407407404E-2</v>
      </c>
      <c r="AF24" s="139">
        <f>IF(ISBLANK(laps_times[[#This Row],[23]]),"DNF",    rounds_cum_time[[#This Row],[22]]+laps_times[[#This Row],[23]])</f>
        <v>5.1030509259259255E-2</v>
      </c>
      <c r="AG24" s="139">
        <f>IF(ISBLANK(laps_times[[#This Row],[24]]),"DNF",    rounds_cum_time[[#This Row],[23]]+laps_times[[#This Row],[24]])</f>
        <v>5.3203055555555552E-2</v>
      </c>
      <c r="AH24" s="139">
        <f>IF(ISBLANK(laps_times[[#This Row],[25]]),"DNF",    rounds_cum_time[[#This Row],[24]]+laps_times[[#This Row],[25]])</f>
        <v>5.5374305555555552E-2</v>
      </c>
      <c r="AI24" s="139">
        <f>IF(ISBLANK(laps_times[[#This Row],[26]]),"DNF",    rounds_cum_time[[#This Row],[25]]+laps_times[[#This Row],[26]])</f>
        <v>5.7564456018518513E-2</v>
      </c>
      <c r="AJ24" s="139">
        <f>IF(ISBLANK(laps_times[[#This Row],[27]]),"DNF",    rounds_cum_time[[#This Row],[26]]+laps_times[[#This Row],[27]])</f>
        <v>5.975155092592592E-2</v>
      </c>
      <c r="AK24" s="139">
        <f>IF(ISBLANK(laps_times[[#This Row],[28]]),"DNF",    rounds_cum_time[[#This Row],[27]]+laps_times[[#This Row],[28]])</f>
        <v>6.1942974537037031E-2</v>
      </c>
      <c r="AL24" s="139">
        <f>IF(ISBLANK(laps_times[[#This Row],[29]]),"DNF",    rounds_cum_time[[#This Row],[28]]+laps_times[[#This Row],[29]])</f>
        <v>6.4194328703703701E-2</v>
      </c>
      <c r="AM24" s="139">
        <f>IF(ISBLANK(laps_times[[#This Row],[30]]),"DNF",    rounds_cum_time[[#This Row],[29]]+laps_times[[#This Row],[30]])</f>
        <v>6.6429525462962963E-2</v>
      </c>
      <c r="AN24" s="139">
        <f>IF(ISBLANK(laps_times[[#This Row],[31]]),"DNF",    rounds_cum_time[[#This Row],[30]]+laps_times[[#This Row],[31]])</f>
        <v>6.8631712962962957E-2</v>
      </c>
      <c r="AO24" s="139">
        <f>IF(ISBLANK(laps_times[[#This Row],[32]]),"DNF",    rounds_cum_time[[#This Row],[31]]+laps_times[[#This Row],[32]])</f>
        <v>7.0828831018518515E-2</v>
      </c>
      <c r="AP24" s="139">
        <f>IF(ISBLANK(laps_times[[#This Row],[33]]),"DNF",    rounds_cum_time[[#This Row],[32]]+laps_times[[#This Row],[33]])</f>
        <v>7.3134513888888891E-2</v>
      </c>
      <c r="AQ24" s="139">
        <f>IF(ISBLANK(laps_times[[#This Row],[34]]),"DNF",    rounds_cum_time[[#This Row],[33]]+laps_times[[#This Row],[34]])</f>
        <v>7.5323969907407404E-2</v>
      </c>
      <c r="AR24" s="139">
        <f>IF(ISBLANK(laps_times[[#This Row],[35]]),"DNF",    rounds_cum_time[[#This Row],[34]]+laps_times[[#This Row],[35]])</f>
        <v>7.7549675925925918E-2</v>
      </c>
      <c r="AS24" s="139">
        <f>IF(ISBLANK(laps_times[[#This Row],[36]]),"DNF",    rounds_cum_time[[#This Row],[35]]+laps_times[[#This Row],[36]])</f>
        <v>7.9763831018518513E-2</v>
      </c>
      <c r="AT24" s="139">
        <f>IF(ISBLANK(laps_times[[#This Row],[37]]),"DNF",    rounds_cum_time[[#This Row],[36]]+laps_times[[#This Row],[37]])</f>
        <v>8.1969907407407408E-2</v>
      </c>
      <c r="AU24" s="139">
        <f>IF(ISBLANK(laps_times[[#This Row],[38]]),"DNF",    rounds_cum_time[[#This Row],[37]]+laps_times[[#This Row],[38]])</f>
        <v>8.4320474537037032E-2</v>
      </c>
      <c r="AV24" s="139">
        <f>IF(ISBLANK(laps_times[[#This Row],[39]]),"DNF",    rounds_cum_time[[#This Row],[38]]+laps_times[[#This Row],[39]])</f>
        <v>8.6559803240740738E-2</v>
      </c>
      <c r="AW24" s="139">
        <f>IF(ISBLANK(laps_times[[#This Row],[40]]),"DNF",    rounds_cum_time[[#This Row],[39]]+laps_times[[#This Row],[40]])</f>
        <v>8.8808159722222224E-2</v>
      </c>
      <c r="AX24" s="139">
        <f>IF(ISBLANK(laps_times[[#This Row],[41]]),"DNF",    rounds_cum_time[[#This Row],[40]]+laps_times[[#This Row],[41]])</f>
        <v>9.1023113425925922E-2</v>
      </c>
      <c r="AY24" s="139">
        <f>IF(ISBLANK(laps_times[[#This Row],[42]]),"DNF",    rounds_cum_time[[#This Row],[41]]+laps_times[[#This Row],[42]])</f>
        <v>9.3281377314814812E-2</v>
      </c>
      <c r="AZ24" s="139">
        <f>IF(ISBLANK(laps_times[[#This Row],[43]]),"DNF",    rounds_cum_time[[#This Row],[42]]+laps_times[[#This Row],[43]])</f>
        <v>9.5661620370370362E-2</v>
      </c>
      <c r="BA24" s="139">
        <f>IF(ISBLANK(laps_times[[#This Row],[44]]),"DNF",    rounds_cum_time[[#This Row],[43]]+laps_times[[#This Row],[44]])</f>
        <v>9.8011909722222221E-2</v>
      </c>
      <c r="BB24" s="139">
        <f>IF(ISBLANK(laps_times[[#This Row],[45]]),"DNF",    rounds_cum_time[[#This Row],[44]]+laps_times[[#This Row],[45]])</f>
        <v>0.10025655092592592</v>
      </c>
      <c r="BC24" s="139">
        <f>IF(ISBLANK(laps_times[[#This Row],[46]]),"DNF",    rounds_cum_time[[#This Row],[45]]+laps_times[[#This Row],[46]])</f>
        <v>0.10253515046296295</v>
      </c>
      <c r="BD24" s="139">
        <f>IF(ISBLANK(laps_times[[#This Row],[47]]),"DNF",    rounds_cum_time[[#This Row],[46]]+laps_times[[#This Row],[47]])</f>
        <v>0.10485109953703703</v>
      </c>
      <c r="BE24" s="139">
        <f>IF(ISBLANK(laps_times[[#This Row],[48]]),"DNF",    rounds_cum_time[[#This Row],[47]]+laps_times[[#This Row],[48]])</f>
        <v>0.10714836805555555</v>
      </c>
      <c r="BF24" s="139">
        <f>IF(ISBLANK(laps_times[[#This Row],[49]]),"DNF",    rounds_cum_time[[#This Row],[48]]+laps_times[[#This Row],[49]])</f>
        <v>0.10947967592592592</v>
      </c>
      <c r="BG24" s="139">
        <f>IF(ISBLANK(laps_times[[#This Row],[50]]),"DNF",    rounds_cum_time[[#This Row],[49]]+laps_times[[#This Row],[50]])</f>
        <v>0.11176996527777777</v>
      </c>
      <c r="BH24" s="139">
        <f>IF(ISBLANK(laps_times[[#This Row],[51]]),"DNF",    rounds_cum_time[[#This Row],[50]]+laps_times[[#This Row],[51]])</f>
        <v>0.11423346064814814</v>
      </c>
      <c r="BI24" s="139">
        <f>IF(ISBLANK(laps_times[[#This Row],[52]]),"DNF",    rounds_cum_time[[#This Row],[51]]+laps_times[[#This Row],[52]])</f>
        <v>0.11660550925925925</v>
      </c>
      <c r="BJ24" s="139">
        <f>IF(ISBLANK(laps_times[[#This Row],[53]]),"DNF",    rounds_cum_time[[#This Row],[52]]+laps_times[[#This Row],[53]])</f>
        <v>0.11893378472222221</v>
      </c>
      <c r="BK24" s="139">
        <f>IF(ISBLANK(laps_times[[#This Row],[54]]),"DNF",    rounds_cum_time[[#This Row],[53]]+laps_times[[#This Row],[54]])</f>
        <v>0.1213001736111111</v>
      </c>
      <c r="BL24" s="139">
        <f>IF(ISBLANK(laps_times[[#This Row],[55]]),"DNF",    rounds_cum_time[[#This Row],[54]]+laps_times[[#This Row],[55]])</f>
        <v>0.12371996527777777</v>
      </c>
      <c r="BM24" s="139">
        <f>IF(ISBLANK(laps_times[[#This Row],[56]]),"DNF",    rounds_cum_time[[#This Row],[55]]+laps_times[[#This Row],[56]])</f>
        <v>0.12613391203703703</v>
      </c>
      <c r="BN24" s="139">
        <f>IF(ISBLANK(laps_times[[#This Row],[57]]),"DNF",    rounds_cum_time[[#This Row],[56]]+laps_times[[#This Row],[57]])</f>
        <v>0.12851550925925925</v>
      </c>
      <c r="BO24" s="139">
        <f>IF(ISBLANK(laps_times[[#This Row],[58]]),"DNF",    rounds_cum_time[[#This Row],[57]]+laps_times[[#This Row],[58]])</f>
        <v>0.13091659722222221</v>
      </c>
      <c r="BP24" s="139">
        <f>IF(ISBLANK(laps_times[[#This Row],[59]]),"DNF",    rounds_cum_time[[#This Row],[58]]+laps_times[[#This Row],[59]])</f>
        <v>0.13333364583333332</v>
      </c>
      <c r="BQ24" s="139">
        <f>IF(ISBLANK(laps_times[[#This Row],[60]]),"DNF",    rounds_cum_time[[#This Row],[59]]+laps_times[[#This Row],[60]])</f>
        <v>0.13569511574074072</v>
      </c>
      <c r="BR24" s="139">
        <f>IF(ISBLANK(laps_times[[#This Row],[61]]),"DNF",    rounds_cum_time[[#This Row],[60]]+laps_times[[#This Row],[61]])</f>
        <v>0.13796548611111109</v>
      </c>
      <c r="BS24" s="139">
        <f>IF(ISBLANK(laps_times[[#This Row],[62]]),"DNF",    rounds_cum_time[[#This Row],[61]]+laps_times[[#This Row],[62]])</f>
        <v>0.1402419097222222</v>
      </c>
      <c r="BT24" s="140">
        <f>IF(ISBLANK(laps_times[[#This Row],[63]]),"DNF",    rounds_cum_time[[#This Row],[62]]+laps_times[[#This Row],[63]])</f>
        <v>0.14256694444444443</v>
      </c>
    </row>
    <row r="25" spans="2:72" x14ac:dyDescent="0.2">
      <c r="B25" s="130">
        <f>laps_times[[#This Row],[poř]]</f>
        <v>20</v>
      </c>
      <c r="C25" s="131">
        <f>laps_times[[#This Row],[s.č.]]</f>
        <v>31</v>
      </c>
      <c r="D25" s="131" t="str">
        <f>laps_times[[#This Row],[jméno]]</f>
        <v>Tomášek Jan</v>
      </c>
      <c r="E25" s="132">
        <f>laps_times[[#This Row],[roč]]</f>
        <v>1976</v>
      </c>
      <c r="F25" s="132" t="str">
        <f>laps_times[[#This Row],[kat]]</f>
        <v>MA</v>
      </c>
      <c r="G25" s="132">
        <f>laps_times[[#This Row],[poř_kat]]</f>
        <v>6</v>
      </c>
      <c r="H25" s="131" t="str">
        <f>laps_times[[#This Row],[klub]]</f>
        <v>-</v>
      </c>
      <c r="I25" s="134">
        <f>laps_times[[#This Row],[celk. čas]]</f>
        <v>0.14298949074074074</v>
      </c>
      <c r="J25" s="139">
        <f>laps_times[[#This Row],[1]]</f>
        <v>2.9767476851851851E-3</v>
      </c>
      <c r="K25" s="139">
        <f>IF(ISBLANK(laps_times[[#This Row],[2]]),"DNF",    rounds_cum_time[[#This Row],[1]]+laps_times[[#This Row],[2]])</f>
        <v>5.2220601851851855E-3</v>
      </c>
      <c r="L25" s="139">
        <f>IF(ISBLANK(laps_times[[#This Row],[3]]),"DNF",    rounds_cum_time[[#This Row],[2]]+laps_times[[#This Row],[3]])</f>
        <v>7.5030555555555562E-3</v>
      </c>
      <c r="M25" s="139">
        <f>IF(ISBLANK(laps_times[[#This Row],[4]]),"DNF",    rounds_cum_time[[#This Row],[3]]+laps_times[[#This Row],[4]])</f>
        <v>9.7546990740740754E-3</v>
      </c>
      <c r="N25" s="139">
        <f>IF(ISBLANK(laps_times[[#This Row],[5]]),"DNF",    rounds_cum_time[[#This Row],[4]]+laps_times[[#This Row],[5]])</f>
        <v>1.2032627314814815E-2</v>
      </c>
      <c r="O25" s="139">
        <f>IF(ISBLANK(laps_times[[#This Row],[6]]),"DNF",    rounds_cum_time[[#This Row],[5]]+laps_times[[#This Row],[6]])</f>
        <v>1.4290590277777779E-2</v>
      </c>
      <c r="P25" s="139">
        <f>IF(ISBLANK(laps_times[[#This Row],[7]]),"DNF",    rounds_cum_time[[#This Row],[6]]+laps_times[[#This Row],[7]])</f>
        <v>1.6553472222222223E-2</v>
      </c>
      <c r="Q25" s="139">
        <f>IF(ISBLANK(laps_times[[#This Row],[8]]),"DNF",    rounds_cum_time[[#This Row],[7]]+laps_times[[#This Row],[8]])</f>
        <v>1.8816932870370371E-2</v>
      </c>
      <c r="R25" s="139">
        <f>IF(ISBLANK(laps_times[[#This Row],[9]]),"DNF",    rounds_cum_time[[#This Row],[8]]+laps_times[[#This Row],[9]])</f>
        <v>2.1094467592592592E-2</v>
      </c>
      <c r="S25" s="139">
        <f>IF(ISBLANK(laps_times[[#This Row],[10]]),"DNF",    rounds_cum_time[[#This Row],[9]]+laps_times[[#This Row],[10]])</f>
        <v>2.3384259259259257E-2</v>
      </c>
      <c r="T25" s="139">
        <f>IF(ISBLANK(laps_times[[#This Row],[11]]),"DNF",    rounds_cum_time[[#This Row],[10]]+laps_times[[#This Row],[11]])</f>
        <v>2.5629247685185184E-2</v>
      </c>
      <c r="U25" s="139">
        <f>IF(ISBLANK(laps_times[[#This Row],[12]]),"DNF",    rounds_cum_time[[#This Row],[11]]+laps_times[[#This Row],[12]])</f>
        <v>2.7873356481481482E-2</v>
      </c>
      <c r="V25" s="139">
        <f>IF(ISBLANK(laps_times[[#This Row],[13]]),"DNF",    rounds_cum_time[[#This Row],[12]]+laps_times[[#This Row],[13]])</f>
        <v>3.013744212962963E-2</v>
      </c>
      <c r="W25" s="139">
        <f>IF(ISBLANK(laps_times[[#This Row],[14]]),"DNF",    rounds_cum_time[[#This Row],[13]]+laps_times[[#This Row],[14]])</f>
        <v>3.2417812500000004E-2</v>
      </c>
      <c r="X25" s="139">
        <f>IF(ISBLANK(laps_times[[#This Row],[15]]),"DNF",    rounds_cum_time[[#This Row],[14]]+laps_times[[#This Row],[15]])</f>
        <v>3.4652476851851854E-2</v>
      </c>
      <c r="Y25" s="139">
        <f>IF(ISBLANK(laps_times[[#This Row],[16]]),"DNF",    rounds_cum_time[[#This Row],[15]]+laps_times[[#This Row],[16]])</f>
        <v>3.6918460648148153E-2</v>
      </c>
      <c r="Z25" s="139">
        <f>IF(ISBLANK(laps_times[[#This Row],[17]]),"DNF",    rounds_cum_time[[#This Row],[16]]+laps_times[[#This Row],[17]])</f>
        <v>3.9181956018518524E-2</v>
      </c>
      <c r="AA25" s="139">
        <f>IF(ISBLANK(laps_times[[#This Row],[18]]),"DNF",    rounds_cum_time[[#This Row],[17]]+laps_times[[#This Row],[18]])</f>
        <v>4.1429016203703706E-2</v>
      </c>
      <c r="AB25" s="139">
        <f>IF(ISBLANK(laps_times[[#This Row],[19]]),"DNF",    rounds_cum_time[[#This Row],[18]]+laps_times[[#This Row],[19]])</f>
        <v>4.3659629629629632E-2</v>
      </c>
      <c r="AC25" s="139">
        <f>IF(ISBLANK(laps_times[[#This Row],[20]]),"DNF",    rounds_cum_time[[#This Row],[19]]+laps_times[[#This Row],[20]])</f>
        <v>4.6461342592592596E-2</v>
      </c>
      <c r="AD25" s="139">
        <f>IF(ISBLANK(laps_times[[#This Row],[21]]),"DNF",    rounds_cum_time[[#This Row],[20]]+laps_times[[#This Row],[21]])</f>
        <v>4.8680636574074079E-2</v>
      </c>
      <c r="AE25" s="139">
        <f>IF(ISBLANK(laps_times[[#This Row],[22]]),"DNF",    rounds_cum_time[[#This Row],[21]]+laps_times[[#This Row],[22]])</f>
        <v>5.0916898148148156E-2</v>
      </c>
      <c r="AF25" s="139">
        <f>IF(ISBLANK(laps_times[[#This Row],[23]]),"DNF",    rounds_cum_time[[#This Row],[22]]+laps_times[[#This Row],[23]])</f>
        <v>5.3155474537037048E-2</v>
      </c>
      <c r="AG25" s="139">
        <f>IF(ISBLANK(laps_times[[#This Row],[24]]),"DNF",    rounds_cum_time[[#This Row],[23]]+laps_times[[#This Row],[24]])</f>
        <v>5.5414155092592607E-2</v>
      </c>
      <c r="AH25" s="139">
        <f>IF(ISBLANK(laps_times[[#This Row],[25]]),"DNF",    rounds_cum_time[[#This Row],[24]]+laps_times[[#This Row],[25]])</f>
        <v>5.7663611111111124E-2</v>
      </c>
      <c r="AI25" s="139">
        <f>IF(ISBLANK(laps_times[[#This Row],[26]]),"DNF",    rounds_cum_time[[#This Row],[25]]+laps_times[[#This Row],[26]])</f>
        <v>5.9884502314814826E-2</v>
      </c>
      <c r="AJ25" s="139">
        <f>IF(ISBLANK(laps_times[[#This Row],[27]]),"DNF",    rounds_cum_time[[#This Row],[26]]+laps_times[[#This Row],[27]])</f>
        <v>6.2099166666666678E-2</v>
      </c>
      <c r="AK25" s="139">
        <f>IF(ISBLANK(laps_times[[#This Row],[28]]),"DNF",    rounds_cum_time[[#This Row],[27]]+laps_times[[#This Row],[28]])</f>
        <v>6.4340162037037046E-2</v>
      </c>
      <c r="AL25" s="139">
        <f>IF(ISBLANK(laps_times[[#This Row],[29]]),"DNF",    rounds_cum_time[[#This Row],[28]]+laps_times[[#This Row],[29]])</f>
        <v>6.656443287037038E-2</v>
      </c>
      <c r="AM25" s="139">
        <f>IF(ISBLANK(laps_times[[#This Row],[30]]),"DNF",    rounds_cum_time[[#This Row],[29]]+laps_times[[#This Row],[30]])</f>
        <v>6.8789745370370387E-2</v>
      </c>
      <c r="AN25" s="139">
        <f>IF(ISBLANK(laps_times[[#This Row],[31]]),"DNF",    rounds_cum_time[[#This Row],[30]]+laps_times[[#This Row],[31]])</f>
        <v>7.1019050925925947E-2</v>
      </c>
      <c r="AO25" s="139">
        <f>IF(ISBLANK(laps_times[[#This Row],[32]]),"DNF",    rounds_cum_time[[#This Row],[31]]+laps_times[[#This Row],[32]])</f>
        <v>7.3248865740740757E-2</v>
      </c>
      <c r="AP25" s="139">
        <f>IF(ISBLANK(laps_times[[#This Row],[33]]),"DNF",    rounds_cum_time[[#This Row],[32]]+laps_times[[#This Row],[33]])</f>
        <v>7.5483969907407425E-2</v>
      </c>
      <c r="AQ25" s="139">
        <f>IF(ISBLANK(laps_times[[#This Row],[34]]),"DNF",    rounds_cum_time[[#This Row],[33]]+laps_times[[#This Row],[34]])</f>
        <v>7.7723020833333351E-2</v>
      </c>
      <c r="AR25" s="139">
        <f>IF(ISBLANK(laps_times[[#This Row],[35]]),"DNF",    rounds_cum_time[[#This Row],[34]]+laps_times[[#This Row],[35]])</f>
        <v>7.992993055555557E-2</v>
      </c>
      <c r="AS25" s="139">
        <f>IF(ISBLANK(laps_times[[#This Row],[36]]),"DNF",    rounds_cum_time[[#This Row],[35]]+laps_times[[#This Row],[36]])</f>
        <v>8.2140347222222243E-2</v>
      </c>
      <c r="AT25" s="139">
        <f>IF(ISBLANK(laps_times[[#This Row],[37]]),"DNF",    rounds_cum_time[[#This Row],[36]]+laps_times[[#This Row],[37]])</f>
        <v>8.4377002314814833E-2</v>
      </c>
      <c r="AU25" s="139">
        <f>IF(ISBLANK(laps_times[[#This Row],[38]]),"DNF",    rounds_cum_time[[#This Row],[37]]+laps_times[[#This Row],[38]])</f>
        <v>8.6647731481481499E-2</v>
      </c>
      <c r="AV25" s="139">
        <f>IF(ISBLANK(laps_times[[#This Row],[39]]),"DNF",    rounds_cum_time[[#This Row],[38]]+laps_times[[#This Row],[39]])</f>
        <v>8.8877488425925938E-2</v>
      </c>
      <c r="AW25" s="139">
        <f>IF(ISBLANK(laps_times[[#This Row],[40]]),"DNF",    rounds_cum_time[[#This Row],[39]]+laps_times[[#This Row],[40]])</f>
        <v>9.11017013888889E-2</v>
      </c>
      <c r="AX25" s="139">
        <f>IF(ISBLANK(laps_times[[#This Row],[41]]),"DNF",    rounds_cum_time[[#This Row],[40]]+laps_times[[#This Row],[41]])</f>
        <v>9.3343402777777792E-2</v>
      </c>
      <c r="AY25" s="139">
        <f>IF(ISBLANK(laps_times[[#This Row],[42]]),"DNF",    rounds_cum_time[[#This Row],[41]]+laps_times[[#This Row],[42]])</f>
        <v>9.5612071759259273E-2</v>
      </c>
      <c r="AZ25" s="139">
        <f>IF(ISBLANK(laps_times[[#This Row],[43]]),"DNF",    rounds_cum_time[[#This Row],[42]]+laps_times[[#This Row],[43]])</f>
        <v>9.7866435185185202E-2</v>
      </c>
      <c r="BA25" s="139">
        <f>IF(ISBLANK(laps_times[[#This Row],[44]]),"DNF",    rounds_cum_time[[#This Row],[43]]+laps_times[[#This Row],[44]])</f>
        <v>0.10011312500000001</v>
      </c>
      <c r="BB25" s="139">
        <f>IF(ISBLANK(laps_times[[#This Row],[45]]),"DNF",    rounds_cum_time[[#This Row],[44]]+laps_times[[#This Row],[45]])</f>
        <v>0.10234340277777779</v>
      </c>
      <c r="BC25" s="139">
        <f>IF(ISBLANK(laps_times[[#This Row],[46]]),"DNF",    rounds_cum_time[[#This Row],[45]]+laps_times[[#This Row],[46]])</f>
        <v>0.10460976851851853</v>
      </c>
      <c r="BD25" s="139">
        <f>IF(ISBLANK(laps_times[[#This Row],[47]]),"DNF",    rounds_cum_time[[#This Row],[46]]+laps_times[[#This Row],[47]])</f>
        <v>0.10689704861111111</v>
      </c>
      <c r="BE25" s="139">
        <f>IF(ISBLANK(laps_times[[#This Row],[48]]),"DNF",    rounds_cum_time[[#This Row],[47]]+laps_times[[#This Row],[48]])</f>
        <v>0.10917821759259259</v>
      </c>
      <c r="BF25" s="139">
        <f>IF(ISBLANK(laps_times[[#This Row],[49]]),"DNF",    rounds_cum_time[[#This Row],[48]]+laps_times[[#This Row],[49]])</f>
        <v>0.11141266203703704</v>
      </c>
      <c r="BG25" s="139">
        <f>IF(ISBLANK(laps_times[[#This Row],[50]]),"DNF",    rounds_cum_time[[#This Row],[49]]+laps_times[[#This Row],[50]])</f>
        <v>0.11367725694444444</v>
      </c>
      <c r="BH25" s="139">
        <f>IF(ISBLANK(laps_times[[#This Row],[51]]),"DNF",    rounds_cum_time[[#This Row],[50]]+laps_times[[#This Row],[51]])</f>
        <v>0.11596291666666667</v>
      </c>
      <c r="BI25" s="139">
        <f>IF(ISBLANK(laps_times[[#This Row],[52]]),"DNF",    rounds_cum_time[[#This Row],[51]]+laps_times[[#This Row],[52]])</f>
        <v>0.11821395833333333</v>
      </c>
      <c r="BJ25" s="139">
        <f>IF(ISBLANK(laps_times[[#This Row],[53]]),"DNF",    rounds_cum_time[[#This Row],[52]]+laps_times[[#This Row],[53]])</f>
        <v>0.12049644675925926</v>
      </c>
      <c r="BK25" s="139">
        <f>IF(ISBLANK(laps_times[[#This Row],[54]]),"DNF",    rounds_cum_time[[#This Row],[53]]+laps_times[[#This Row],[54]])</f>
        <v>0.12274405092592593</v>
      </c>
      <c r="BL25" s="139">
        <f>IF(ISBLANK(laps_times[[#This Row],[55]]),"DNF",    rounds_cum_time[[#This Row],[54]]+laps_times[[#This Row],[55]])</f>
        <v>0.12499704861111111</v>
      </c>
      <c r="BM25" s="139">
        <f>IF(ISBLANK(laps_times[[#This Row],[56]]),"DNF",    rounds_cum_time[[#This Row],[55]]+laps_times[[#This Row],[56]])</f>
        <v>0.12724278935185185</v>
      </c>
      <c r="BN25" s="139">
        <f>IF(ISBLANK(laps_times[[#This Row],[57]]),"DNF",    rounds_cum_time[[#This Row],[56]]+laps_times[[#This Row],[57]])</f>
        <v>0.12947341435185183</v>
      </c>
      <c r="BO25" s="139">
        <f>IF(ISBLANK(laps_times[[#This Row],[58]]),"DNF",    rounds_cum_time[[#This Row],[57]]+laps_times[[#This Row],[58]])</f>
        <v>0.1317085185185185</v>
      </c>
      <c r="BP25" s="139">
        <f>IF(ISBLANK(laps_times[[#This Row],[59]]),"DNF",    rounds_cum_time[[#This Row],[58]]+laps_times[[#This Row],[59]])</f>
        <v>0.13394361111111108</v>
      </c>
      <c r="BQ25" s="139">
        <f>IF(ISBLANK(laps_times[[#This Row],[60]]),"DNF",    rounds_cum_time[[#This Row],[59]]+laps_times[[#This Row],[60]])</f>
        <v>0.13618918981481479</v>
      </c>
      <c r="BR25" s="139">
        <f>IF(ISBLANK(laps_times[[#This Row],[61]]),"DNF",    rounds_cum_time[[#This Row],[60]]+laps_times[[#This Row],[61]])</f>
        <v>0.13846658564814812</v>
      </c>
      <c r="BS25" s="139">
        <f>IF(ISBLANK(laps_times[[#This Row],[62]]),"DNF",    rounds_cum_time[[#This Row],[61]]+laps_times[[#This Row],[62]])</f>
        <v>0.14074357638888887</v>
      </c>
      <c r="BT25" s="140">
        <f>IF(ISBLANK(laps_times[[#This Row],[63]]),"DNF",    rounds_cum_time[[#This Row],[62]]+laps_times[[#This Row],[63]])</f>
        <v>0.14298949074074072</v>
      </c>
    </row>
    <row r="26" spans="2:72" x14ac:dyDescent="0.2">
      <c r="B26" s="130">
        <f>laps_times[[#This Row],[poř]]</f>
        <v>21</v>
      </c>
      <c r="C26" s="131">
        <f>laps_times[[#This Row],[s.č.]]</f>
        <v>51</v>
      </c>
      <c r="D26" s="131" t="str">
        <f>laps_times[[#This Row],[jméno]]</f>
        <v>Ignaszewski Przemysław</v>
      </c>
      <c r="E26" s="132">
        <f>laps_times[[#This Row],[roč]]</f>
        <v>1977</v>
      </c>
      <c r="F26" s="132" t="str">
        <f>laps_times[[#This Row],[kat]]</f>
        <v>MA</v>
      </c>
      <c r="G26" s="132">
        <f>laps_times[[#This Row],[poř_kat]]</f>
        <v>7</v>
      </c>
      <c r="H26" s="131" t="str">
        <f>laps_times[[#This Row],[klub]]</f>
        <v>Grupa Malbork/Vegenerat Biegowy</v>
      </c>
      <c r="I26" s="134">
        <f>laps_times[[#This Row],[celk. čas]]</f>
        <v>0.14299915509259259</v>
      </c>
      <c r="J26" s="139">
        <f>laps_times[[#This Row],[1]]</f>
        <v>2.9945601851851852E-3</v>
      </c>
      <c r="K26" s="139">
        <f>IF(ISBLANK(laps_times[[#This Row],[2]]),"DNF",    rounds_cum_time[[#This Row],[1]]+laps_times[[#This Row],[2]])</f>
        <v>5.1890740740740734E-3</v>
      </c>
      <c r="L26" s="139">
        <f>IF(ISBLANK(laps_times[[#This Row],[3]]),"DNF",    rounds_cum_time[[#This Row],[2]]+laps_times[[#This Row],[3]])</f>
        <v>7.4311342592592589E-3</v>
      </c>
      <c r="M26" s="139">
        <f>IF(ISBLANK(laps_times[[#This Row],[4]]),"DNF",    rounds_cum_time[[#This Row],[3]]+laps_times[[#This Row],[4]])</f>
        <v>9.6681134259259255E-3</v>
      </c>
      <c r="N26" s="139">
        <f>IF(ISBLANK(laps_times[[#This Row],[5]]),"DNF",    rounds_cum_time[[#This Row],[4]]+laps_times[[#This Row],[5]])</f>
        <v>1.1960474537037037E-2</v>
      </c>
      <c r="O26" s="139">
        <f>IF(ISBLANK(laps_times[[#This Row],[6]]),"DNF",    rounds_cum_time[[#This Row],[5]]+laps_times[[#This Row],[6]])</f>
        <v>1.4189907407407408E-2</v>
      </c>
      <c r="P26" s="139">
        <f>IF(ISBLANK(laps_times[[#This Row],[7]]),"DNF",    rounds_cum_time[[#This Row],[6]]+laps_times[[#This Row],[7]])</f>
        <v>1.6382222222222222E-2</v>
      </c>
      <c r="Q26" s="139">
        <f>IF(ISBLANK(laps_times[[#This Row],[8]]),"DNF",    rounds_cum_time[[#This Row],[7]]+laps_times[[#This Row],[8]])</f>
        <v>1.8694837962962962E-2</v>
      </c>
      <c r="R26" s="139">
        <f>IF(ISBLANK(laps_times[[#This Row],[9]]),"DNF",    rounds_cum_time[[#This Row],[8]]+laps_times[[#This Row],[9]])</f>
        <v>2.093335648148148E-2</v>
      </c>
      <c r="S26" s="139">
        <f>IF(ISBLANK(laps_times[[#This Row],[10]]),"DNF",    rounds_cum_time[[#This Row],[9]]+laps_times[[#This Row],[10]])</f>
        <v>2.3194548611111108E-2</v>
      </c>
      <c r="T26" s="139">
        <f>IF(ISBLANK(laps_times[[#This Row],[11]]),"DNF",    rounds_cum_time[[#This Row],[10]]+laps_times[[#This Row],[11]])</f>
        <v>2.5485752314814814E-2</v>
      </c>
      <c r="U26" s="139">
        <f>IF(ISBLANK(laps_times[[#This Row],[12]]),"DNF",    rounds_cum_time[[#This Row],[11]]+laps_times[[#This Row],[12]])</f>
        <v>2.7706435185185185E-2</v>
      </c>
      <c r="V26" s="139">
        <f>IF(ISBLANK(laps_times[[#This Row],[13]]),"DNF",    rounds_cum_time[[#This Row],[12]]+laps_times[[#This Row],[13]])</f>
        <v>2.9873125E-2</v>
      </c>
      <c r="W26" s="139">
        <f>IF(ISBLANK(laps_times[[#This Row],[14]]),"DNF",    rounds_cum_time[[#This Row],[13]]+laps_times[[#This Row],[14]])</f>
        <v>3.2095023148148147E-2</v>
      </c>
      <c r="X26" s="139">
        <f>IF(ISBLANK(laps_times[[#This Row],[15]]),"DNF",    rounds_cum_time[[#This Row],[14]]+laps_times[[#This Row],[15]])</f>
        <v>3.4355474537037037E-2</v>
      </c>
      <c r="Y26" s="139">
        <f>IF(ISBLANK(laps_times[[#This Row],[16]]),"DNF",    rounds_cum_time[[#This Row],[15]]+laps_times[[#This Row],[16]])</f>
        <v>3.6611249999999998E-2</v>
      </c>
      <c r="Z26" s="139">
        <f>IF(ISBLANK(laps_times[[#This Row],[17]]),"DNF",    rounds_cum_time[[#This Row],[16]]+laps_times[[#This Row],[17]])</f>
        <v>3.8833344907407405E-2</v>
      </c>
      <c r="AA26" s="139">
        <f>IF(ISBLANK(laps_times[[#This Row],[18]]),"DNF",    rounds_cum_time[[#This Row],[17]]+laps_times[[#This Row],[18]])</f>
        <v>4.1069293981481479E-2</v>
      </c>
      <c r="AB26" s="139">
        <f>IF(ISBLANK(laps_times[[#This Row],[19]]),"DNF",    rounds_cum_time[[#This Row],[18]]+laps_times[[#This Row],[19]])</f>
        <v>4.3181493055555555E-2</v>
      </c>
      <c r="AC26" s="139">
        <f>IF(ISBLANK(laps_times[[#This Row],[20]]),"DNF",    rounds_cum_time[[#This Row],[19]]+laps_times[[#This Row],[20]])</f>
        <v>4.5401111111111107E-2</v>
      </c>
      <c r="AD26" s="139">
        <f>IF(ISBLANK(laps_times[[#This Row],[21]]),"DNF",    rounds_cum_time[[#This Row],[20]]+laps_times[[#This Row],[21]])</f>
        <v>4.7661574074074071E-2</v>
      </c>
      <c r="AE26" s="139">
        <f>IF(ISBLANK(laps_times[[#This Row],[22]]),"DNF",    rounds_cum_time[[#This Row],[21]]+laps_times[[#This Row],[22]])</f>
        <v>4.9915543981481479E-2</v>
      </c>
      <c r="AF26" s="139">
        <f>IF(ISBLANK(laps_times[[#This Row],[23]]),"DNF",    rounds_cum_time[[#This Row],[22]]+laps_times[[#This Row],[23]])</f>
        <v>5.2188437499999997E-2</v>
      </c>
      <c r="AG26" s="139">
        <f>IF(ISBLANK(laps_times[[#This Row],[24]]),"DNF",    rounds_cum_time[[#This Row],[23]]+laps_times[[#This Row],[24]])</f>
        <v>5.4420023148148144E-2</v>
      </c>
      <c r="AH26" s="139">
        <f>IF(ISBLANK(laps_times[[#This Row],[25]]),"DNF",    rounds_cum_time[[#This Row],[24]]+laps_times[[#This Row],[25]])</f>
        <v>5.6647893518518518E-2</v>
      </c>
      <c r="AI26" s="139">
        <f>IF(ISBLANK(laps_times[[#This Row],[26]]),"DNF",    rounds_cum_time[[#This Row],[25]]+laps_times[[#This Row],[26]])</f>
        <v>5.889927083333333E-2</v>
      </c>
      <c r="AJ26" s="139">
        <f>IF(ISBLANK(laps_times[[#This Row],[27]]),"DNF",    rounds_cum_time[[#This Row],[26]]+laps_times[[#This Row],[27]])</f>
        <v>6.1112372685185185E-2</v>
      </c>
      <c r="AK26" s="139">
        <f>IF(ISBLANK(laps_times[[#This Row],[28]]),"DNF",    rounds_cum_time[[#This Row],[27]]+laps_times[[#This Row],[28]])</f>
        <v>6.3374456018518516E-2</v>
      </c>
      <c r="AL26" s="139">
        <f>IF(ISBLANK(laps_times[[#This Row],[29]]),"DNF",    rounds_cum_time[[#This Row],[28]]+laps_times[[#This Row],[29]])</f>
        <v>6.6007083333333327E-2</v>
      </c>
      <c r="AM26" s="139">
        <f>IF(ISBLANK(laps_times[[#This Row],[30]]),"DNF",    rounds_cum_time[[#This Row],[29]]+laps_times[[#This Row],[30]])</f>
        <v>6.8246030092592586E-2</v>
      </c>
      <c r="AN26" s="139">
        <f>IF(ISBLANK(laps_times[[#This Row],[31]]),"DNF",    rounds_cum_time[[#This Row],[30]]+laps_times[[#This Row],[31]])</f>
        <v>7.0454305555555555E-2</v>
      </c>
      <c r="AO26" s="139">
        <f>IF(ISBLANK(laps_times[[#This Row],[32]]),"DNF",    rounds_cum_time[[#This Row],[31]]+laps_times[[#This Row],[32]])</f>
        <v>7.2674456018518518E-2</v>
      </c>
      <c r="AP26" s="139">
        <f>IF(ISBLANK(laps_times[[#This Row],[33]]),"DNF",    rounds_cum_time[[#This Row],[32]]+laps_times[[#This Row],[33]])</f>
        <v>7.4979398148148149E-2</v>
      </c>
      <c r="AQ26" s="139">
        <f>IF(ISBLANK(laps_times[[#This Row],[34]]),"DNF",    rounds_cum_time[[#This Row],[33]]+laps_times[[#This Row],[34]])</f>
        <v>7.7217835648148145E-2</v>
      </c>
      <c r="AR26" s="139">
        <f>IF(ISBLANK(laps_times[[#This Row],[35]]),"DNF",    rounds_cum_time[[#This Row],[34]]+laps_times[[#This Row],[35]])</f>
        <v>7.9488449074074069E-2</v>
      </c>
      <c r="AS26" s="139">
        <f>IF(ISBLANK(laps_times[[#This Row],[36]]),"DNF",    rounds_cum_time[[#This Row],[35]]+laps_times[[#This Row],[36]])</f>
        <v>8.1747384259259259E-2</v>
      </c>
      <c r="AT26" s="139">
        <f>IF(ISBLANK(laps_times[[#This Row],[37]]),"DNF",    rounds_cum_time[[#This Row],[36]]+laps_times[[#This Row],[37]])</f>
        <v>8.3874444444444446E-2</v>
      </c>
      <c r="AU26" s="139">
        <f>IF(ISBLANK(laps_times[[#This Row],[38]]),"DNF",    rounds_cum_time[[#This Row],[37]]+laps_times[[#This Row],[38]])</f>
        <v>8.6070000000000008E-2</v>
      </c>
      <c r="AV26" s="139">
        <f>IF(ISBLANK(laps_times[[#This Row],[39]]),"DNF",    rounds_cum_time[[#This Row],[38]]+laps_times[[#This Row],[39]])</f>
        <v>8.82497800925926E-2</v>
      </c>
      <c r="AW26" s="139">
        <f>IF(ISBLANK(laps_times[[#This Row],[40]]),"DNF",    rounds_cum_time[[#This Row],[39]]+laps_times[[#This Row],[40]])</f>
        <v>9.05009837962963E-2</v>
      </c>
      <c r="AX26" s="139">
        <f>IF(ISBLANK(laps_times[[#This Row],[41]]),"DNF",    rounds_cum_time[[#This Row],[40]]+laps_times[[#This Row],[41]])</f>
        <v>9.2774571759259267E-2</v>
      </c>
      <c r="AY26" s="139">
        <f>IF(ISBLANK(laps_times[[#This Row],[42]]),"DNF",    rounds_cum_time[[#This Row],[41]]+laps_times[[#This Row],[42]])</f>
        <v>9.5007407407407415E-2</v>
      </c>
      <c r="AZ26" s="139">
        <f>IF(ISBLANK(laps_times[[#This Row],[43]]),"DNF",    rounds_cum_time[[#This Row],[42]]+laps_times[[#This Row],[43]])</f>
        <v>9.7263703703703713E-2</v>
      </c>
      <c r="BA26" s="139">
        <f>IF(ISBLANK(laps_times[[#This Row],[44]]),"DNF",    rounds_cum_time[[#This Row],[43]]+laps_times[[#This Row],[44]])</f>
        <v>9.950020833333334E-2</v>
      </c>
      <c r="BB26" s="139">
        <f>IF(ISBLANK(laps_times[[#This Row],[45]]),"DNF",    rounds_cum_time[[#This Row],[44]]+laps_times[[#This Row],[45]])</f>
        <v>0.10175600694444445</v>
      </c>
      <c r="BC26" s="139">
        <f>IF(ISBLANK(laps_times[[#This Row],[46]]),"DNF",    rounds_cum_time[[#This Row],[45]]+laps_times[[#This Row],[46]])</f>
        <v>0.10402135416666668</v>
      </c>
      <c r="BD26" s="139">
        <f>IF(ISBLANK(laps_times[[#This Row],[47]]),"DNF",    rounds_cum_time[[#This Row],[46]]+laps_times[[#This Row],[47]])</f>
        <v>0.10634167824074076</v>
      </c>
      <c r="BE26" s="139">
        <f>IF(ISBLANK(laps_times[[#This Row],[48]]),"DNF",    rounds_cum_time[[#This Row],[47]]+laps_times[[#This Row],[48]])</f>
        <v>0.10863925925925927</v>
      </c>
      <c r="BF26" s="139">
        <f>IF(ISBLANK(laps_times[[#This Row],[49]]),"DNF",    rounds_cum_time[[#This Row],[48]]+laps_times[[#This Row],[49]])</f>
        <v>0.11097245370370372</v>
      </c>
      <c r="BG26" s="139">
        <f>IF(ISBLANK(laps_times[[#This Row],[50]]),"DNF",    rounds_cum_time[[#This Row],[49]]+laps_times[[#This Row],[50]])</f>
        <v>0.11326675925925928</v>
      </c>
      <c r="BH26" s="139">
        <f>IF(ISBLANK(laps_times[[#This Row],[51]]),"DNF",    rounds_cum_time[[#This Row],[50]]+laps_times[[#This Row],[51]])</f>
        <v>0.11557959490740742</v>
      </c>
      <c r="BI26" s="139">
        <f>IF(ISBLANK(laps_times[[#This Row],[52]]),"DNF",    rounds_cum_time[[#This Row],[51]]+laps_times[[#This Row],[52]])</f>
        <v>0.11784998842592594</v>
      </c>
      <c r="BJ26" s="139">
        <f>IF(ISBLANK(laps_times[[#This Row],[53]]),"DNF",    rounds_cum_time[[#This Row],[52]]+laps_times[[#This Row],[53]])</f>
        <v>0.12017490740740741</v>
      </c>
      <c r="BK26" s="139">
        <f>IF(ISBLANK(laps_times[[#This Row],[54]]),"DNF",    rounds_cum_time[[#This Row],[53]]+laps_times[[#This Row],[54]])</f>
        <v>0.12250583333333334</v>
      </c>
      <c r="BL26" s="139">
        <f>IF(ISBLANK(laps_times[[#This Row],[55]]),"DNF",    rounds_cum_time[[#This Row],[54]]+laps_times[[#This Row],[55]])</f>
        <v>0.12490649305555557</v>
      </c>
      <c r="BM26" s="139">
        <f>IF(ISBLANK(laps_times[[#This Row],[56]]),"DNF",    rounds_cum_time[[#This Row],[55]]+laps_times[[#This Row],[56]])</f>
        <v>0.12724230324074076</v>
      </c>
      <c r="BN26" s="139">
        <f>IF(ISBLANK(laps_times[[#This Row],[57]]),"DNF",    rounds_cum_time[[#This Row],[56]]+laps_times[[#This Row],[57]])</f>
        <v>0.12956261574074077</v>
      </c>
      <c r="BO26" s="139">
        <f>IF(ISBLANK(laps_times[[#This Row],[58]]),"DNF",    rounds_cum_time[[#This Row],[57]]+laps_times[[#This Row],[58]])</f>
        <v>0.13195163194444448</v>
      </c>
      <c r="BP26" s="139">
        <f>IF(ISBLANK(laps_times[[#This Row],[59]]),"DNF",    rounds_cum_time[[#This Row],[58]]+laps_times[[#This Row],[59]])</f>
        <v>0.13425895833333337</v>
      </c>
      <c r="BQ26" s="139">
        <f>IF(ISBLANK(laps_times[[#This Row],[60]]),"DNF",    rounds_cum_time[[#This Row],[59]]+laps_times[[#This Row],[60]])</f>
        <v>0.13650454861111114</v>
      </c>
      <c r="BR26" s="139">
        <f>IF(ISBLANK(laps_times[[#This Row],[61]]),"DNF",    rounds_cum_time[[#This Row],[60]]+laps_times[[#This Row],[61]])</f>
        <v>0.13876865740740743</v>
      </c>
      <c r="BS26" s="139">
        <f>IF(ISBLANK(laps_times[[#This Row],[62]]),"DNF",    rounds_cum_time[[#This Row],[61]]+laps_times[[#This Row],[62]])</f>
        <v>0.14097075231481485</v>
      </c>
      <c r="BT26" s="140">
        <f>IF(ISBLANK(laps_times[[#This Row],[63]]),"DNF",    rounds_cum_time[[#This Row],[62]]+laps_times[[#This Row],[63]])</f>
        <v>0.14299915509259262</v>
      </c>
    </row>
    <row r="27" spans="2:72" x14ac:dyDescent="0.2">
      <c r="B27" s="130">
        <f>laps_times[[#This Row],[poř]]</f>
        <v>22</v>
      </c>
      <c r="C27" s="131">
        <f>laps_times[[#This Row],[s.č.]]</f>
        <v>108</v>
      </c>
      <c r="D27" s="131" t="str">
        <f>laps_times[[#This Row],[jméno]]</f>
        <v>Dvořáček Vlastimil</v>
      </c>
      <c r="E27" s="132">
        <f>laps_times[[#This Row],[roč]]</f>
        <v>1959</v>
      </c>
      <c r="F27" s="132" t="str">
        <f>laps_times[[#This Row],[kat]]</f>
        <v>MC</v>
      </c>
      <c r="G27" s="132">
        <f>laps_times[[#This Row],[poř_kat]]</f>
        <v>4</v>
      </c>
      <c r="H27" s="131" t="str">
        <f>laps_times[[#This Row],[klub]]</f>
        <v>-</v>
      </c>
      <c r="I27" s="134">
        <f>laps_times[[#This Row],[celk. čas]]</f>
        <v>0.14364201388888889</v>
      </c>
      <c r="J27" s="139">
        <f>laps_times[[#This Row],[1]]</f>
        <v>2.7696180555555555E-3</v>
      </c>
      <c r="K27" s="139">
        <f>IF(ISBLANK(laps_times[[#This Row],[2]]),"DNF",    rounds_cum_time[[#This Row],[1]]+laps_times[[#This Row],[2]])</f>
        <v>4.937210648148148E-3</v>
      </c>
      <c r="L27" s="139">
        <f>IF(ISBLANK(laps_times[[#This Row],[3]]),"DNF",    rounds_cum_time[[#This Row],[2]]+laps_times[[#This Row],[3]])</f>
        <v>7.1079166666666669E-3</v>
      </c>
      <c r="M27" s="139">
        <f>IF(ISBLANK(laps_times[[#This Row],[4]]),"DNF",    rounds_cum_time[[#This Row],[3]]+laps_times[[#This Row],[4]])</f>
        <v>9.2944560185185196E-3</v>
      </c>
      <c r="N27" s="139">
        <f>IF(ISBLANK(laps_times[[#This Row],[5]]),"DNF",    rounds_cum_time[[#This Row],[4]]+laps_times[[#This Row],[5]])</f>
        <v>1.1516192129629631E-2</v>
      </c>
      <c r="O27" s="139">
        <f>IF(ISBLANK(laps_times[[#This Row],[6]]),"DNF",    rounds_cum_time[[#This Row],[5]]+laps_times[[#This Row],[6]])</f>
        <v>1.3735555555555556E-2</v>
      </c>
      <c r="P27" s="139">
        <f>IF(ISBLANK(laps_times[[#This Row],[7]]),"DNF",    rounds_cum_time[[#This Row],[6]]+laps_times[[#This Row],[7]])</f>
        <v>1.5936122685185187E-2</v>
      </c>
      <c r="Q27" s="139">
        <f>IF(ISBLANK(laps_times[[#This Row],[8]]),"DNF",    rounds_cum_time[[#This Row],[7]]+laps_times[[#This Row],[8]])</f>
        <v>1.8128460648148149E-2</v>
      </c>
      <c r="R27" s="139">
        <f>IF(ISBLANK(laps_times[[#This Row],[9]]),"DNF",    rounds_cum_time[[#This Row],[8]]+laps_times[[#This Row],[9]])</f>
        <v>2.0332662037037038E-2</v>
      </c>
      <c r="S27" s="139">
        <f>IF(ISBLANK(laps_times[[#This Row],[10]]),"DNF",    rounds_cum_time[[#This Row],[9]]+laps_times[[#This Row],[10]])</f>
        <v>2.2535937500000002E-2</v>
      </c>
      <c r="T27" s="139">
        <f>IF(ISBLANK(laps_times[[#This Row],[11]]),"DNF",    rounds_cum_time[[#This Row],[10]]+laps_times[[#This Row],[11]])</f>
        <v>2.476516203703704E-2</v>
      </c>
      <c r="U27" s="139">
        <f>IF(ISBLANK(laps_times[[#This Row],[12]]),"DNF",    rounds_cum_time[[#This Row],[11]]+laps_times[[#This Row],[12]])</f>
        <v>2.6977326388888893E-2</v>
      </c>
      <c r="V27" s="139">
        <f>IF(ISBLANK(laps_times[[#This Row],[13]]),"DNF",    rounds_cum_time[[#This Row],[12]]+laps_times[[#This Row],[13]])</f>
        <v>2.9197696759259262E-2</v>
      </c>
      <c r="W27" s="139">
        <f>IF(ISBLANK(laps_times[[#This Row],[14]]),"DNF",    rounds_cum_time[[#This Row],[13]]+laps_times[[#This Row],[14]])</f>
        <v>3.1451539351851854E-2</v>
      </c>
      <c r="X27" s="139">
        <f>IF(ISBLANK(laps_times[[#This Row],[15]]),"DNF",    rounds_cum_time[[#This Row],[14]]+laps_times[[#This Row],[15]])</f>
        <v>3.3702152777777779E-2</v>
      </c>
      <c r="Y27" s="139">
        <f>IF(ISBLANK(laps_times[[#This Row],[16]]),"DNF",    rounds_cum_time[[#This Row],[15]]+laps_times[[#This Row],[16]])</f>
        <v>3.5952372685185183E-2</v>
      </c>
      <c r="Z27" s="139">
        <f>IF(ISBLANK(laps_times[[#This Row],[17]]),"DNF",    rounds_cum_time[[#This Row],[16]]+laps_times[[#This Row],[17]])</f>
        <v>3.8215937499999998E-2</v>
      </c>
      <c r="AA27" s="139">
        <f>IF(ISBLANK(laps_times[[#This Row],[18]]),"DNF",    rounds_cum_time[[#This Row],[17]]+laps_times[[#This Row],[18]])</f>
        <v>4.0475960648148145E-2</v>
      </c>
      <c r="AB27" s="139">
        <f>IF(ISBLANK(laps_times[[#This Row],[19]]),"DNF",    rounds_cum_time[[#This Row],[18]]+laps_times[[#This Row],[19]])</f>
        <v>4.2748773148148143E-2</v>
      </c>
      <c r="AC27" s="139">
        <f>IF(ISBLANK(laps_times[[#This Row],[20]]),"DNF",    rounds_cum_time[[#This Row],[19]]+laps_times[[#This Row],[20]])</f>
        <v>4.4960821759259258E-2</v>
      </c>
      <c r="AD27" s="139">
        <f>IF(ISBLANK(laps_times[[#This Row],[21]]),"DNF",    rounds_cum_time[[#This Row],[20]]+laps_times[[#This Row],[21]])</f>
        <v>4.7198101851851852E-2</v>
      </c>
      <c r="AE27" s="139">
        <f>IF(ISBLANK(laps_times[[#This Row],[22]]),"DNF",    rounds_cum_time[[#This Row],[21]]+laps_times[[#This Row],[22]])</f>
        <v>4.945193287037037E-2</v>
      </c>
      <c r="AF27" s="139">
        <f>IF(ISBLANK(laps_times[[#This Row],[23]]),"DNF",    rounds_cum_time[[#This Row],[22]]+laps_times[[#This Row],[23]])</f>
        <v>5.1697650462962964E-2</v>
      </c>
      <c r="AG27" s="139">
        <f>IF(ISBLANK(laps_times[[#This Row],[24]]),"DNF",    rounds_cum_time[[#This Row],[23]]+laps_times[[#This Row],[24]])</f>
        <v>5.3970543981481482E-2</v>
      </c>
      <c r="AH27" s="139">
        <f>IF(ISBLANK(laps_times[[#This Row],[25]]),"DNF",    rounds_cum_time[[#This Row],[24]]+laps_times[[#This Row],[25]])</f>
        <v>5.622835648148148E-2</v>
      </c>
      <c r="AI27" s="139">
        <f>IF(ISBLANK(laps_times[[#This Row],[26]]),"DNF",    rounds_cum_time[[#This Row],[25]]+laps_times[[#This Row],[26]])</f>
        <v>5.8488078703703705E-2</v>
      </c>
      <c r="AJ27" s="139">
        <f>IF(ISBLANK(laps_times[[#This Row],[27]]),"DNF",    rounds_cum_time[[#This Row],[26]]+laps_times[[#This Row],[27]])</f>
        <v>6.0737141203703708E-2</v>
      </c>
      <c r="AK27" s="139">
        <f>IF(ISBLANK(laps_times[[#This Row],[28]]),"DNF",    rounds_cum_time[[#This Row],[27]]+laps_times[[#This Row],[28]])</f>
        <v>6.2996608796296302E-2</v>
      </c>
      <c r="AL27" s="139">
        <f>IF(ISBLANK(laps_times[[#This Row],[29]]),"DNF",    rounds_cum_time[[#This Row],[28]]+laps_times[[#This Row],[29]])</f>
        <v>6.5252326388888893E-2</v>
      </c>
      <c r="AM27" s="139">
        <f>IF(ISBLANK(laps_times[[#This Row],[30]]),"DNF",    rounds_cum_time[[#This Row],[29]]+laps_times[[#This Row],[30]])</f>
        <v>6.7518032407407405E-2</v>
      </c>
      <c r="AN27" s="139">
        <f>IF(ISBLANK(laps_times[[#This Row],[31]]),"DNF",    rounds_cum_time[[#This Row],[30]]+laps_times[[#This Row],[31]])</f>
        <v>6.9761504629629628E-2</v>
      </c>
      <c r="AO27" s="139">
        <f>IF(ISBLANK(laps_times[[#This Row],[32]]),"DNF",    rounds_cum_time[[#This Row],[31]]+laps_times[[#This Row],[32]])</f>
        <v>7.2050231481481486E-2</v>
      </c>
      <c r="AP27" s="139">
        <f>IF(ISBLANK(laps_times[[#This Row],[33]]),"DNF",    rounds_cum_time[[#This Row],[32]]+laps_times[[#This Row],[33]])</f>
        <v>7.429210648148149E-2</v>
      </c>
      <c r="AQ27" s="139">
        <f>IF(ISBLANK(laps_times[[#This Row],[34]]),"DNF",    rounds_cum_time[[#This Row],[33]]+laps_times[[#This Row],[34]])</f>
        <v>7.6515821759259264E-2</v>
      </c>
      <c r="AR27" s="139">
        <f>IF(ISBLANK(laps_times[[#This Row],[35]]),"DNF",    rounds_cum_time[[#This Row],[34]]+laps_times[[#This Row],[35]])</f>
        <v>7.8757395833333341E-2</v>
      </c>
      <c r="AS27" s="139">
        <f>IF(ISBLANK(laps_times[[#This Row],[36]]),"DNF",    rounds_cum_time[[#This Row],[35]]+laps_times[[#This Row],[36]])</f>
        <v>8.0973275462962971E-2</v>
      </c>
      <c r="AT27" s="139">
        <f>IF(ISBLANK(laps_times[[#This Row],[37]]),"DNF",    rounds_cum_time[[#This Row],[36]]+laps_times[[#This Row],[37]])</f>
        <v>8.3180335648148154E-2</v>
      </c>
      <c r="AU27" s="139">
        <f>IF(ISBLANK(laps_times[[#This Row],[38]]),"DNF",    rounds_cum_time[[#This Row],[37]]+laps_times[[#This Row],[38]])</f>
        <v>8.5452847222222225E-2</v>
      </c>
      <c r="AV27" s="139">
        <f>IF(ISBLANK(laps_times[[#This Row],[39]]),"DNF",    rounds_cum_time[[#This Row],[38]]+laps_times[[#This Row],[39]])</f>
        <v>8.7755740740740745E-2</v>
      </c>
      <c r="AW27" s="139">
        <f>IF(ISBLANK(laps_times[[#This Row],[40]]),"DNF",    rounds_cum_time[[#This Row],[39]]+laps_times[[#This Row],[40]])</f>
        <v>9.0015219907407407E-2</v>
      </c>
      <c r="AX27" s="139">
        <f>IF(ISBLANK(laps_times[[#This Row],[41]]),"DNF",    rounds_cum_time[[#This Row],[40]]+laps_times[[#This Row],[41]])</f>
        <v>9.2289548611111105E-2</v>
      </c>
      <c r="AY27" s="139">
        <f>IF(ISBLANK(laps_times[[#This Row],[42]]),"DNF",    rounds_cum_time[[#This Row],[41]]+laps_times[[#This Row],[42]])</f>
        <v>9.4590219907407402E-2</v>
      </c>
      <c r="AZ27" s="139">
        <f>IF(ISBLANK(laps_times[[#This Row],[43]]),"DNF",    rounds_cum_time[[#This Row],[42]]+laps_times[[#This Row],[43]])</f>
        <v>9.6863483796296293E-2</v>
      </c>
      <c r="BA27" s="139">
        <f>IF(ISBLANK(laps_times[[#This Row],[44]]),"DNF",    rounds_cum_time[[#This Row],[43]]+laps_times[[#This Row],[44]])</f>
        <v>9.9155127314814809E-2</v>
      </c>
      <c r="BB27" s="139">
        <f>IF(ISBLANK(laps_times[[#This Row],[45]]),"DNF",    rounds_cum_time[[#This Row],[44]]+laps_times[[#This Row],[45]])</f>
        <v>0.10140569444444444</v>
      </c>
      <c r="BC27" s="139">
        <f>IF(ISBLANK(laps_times[[#This Row],[46]]),"DNF",    rounds_cum_time[[#This Row],[45]]+laps_times[[#This Row],[46]])</f>
        <v>0.10361871527777777</v>
      </c>
      <c r="BD27" s="139">
        <f>IF(ISBLANK(laps_times[[#This Row],[47]]),"DNF",    rounds_cum_time[[#This Row],[46]]+laps_times[[#This Row],[47]])</f>
        <v>0.10585568287037037</v>
      </c>
      <c r="BE27" s="139">
        <f>IF(ISBLANK(laps_times[[#This Row],[48]]),"DNF",    rounds_cum_time[[#This Row],[47]]+laps_times[[#This Row],[48]])</f>
        <v>0.10807392361111111</v>
      </c>
      <c r="BF27" s="139">
        <f>IF(ISBLANK(laps_times[[#This Row],[49]]),"DNF",    rounds_cum_time[[#This Row],[48]]+laps_times[[#This Row],[49]])</f>
        <v>0.1103703125</v>
      </c>
      <c r="BG27" s="139">
        <f>IF(ISBLANK(laps_times[[#This Row],[50]]),"DNF",    rounds_cum_time[[#This Row],[49]]+laps_times[[#This Row],[50]])</f>
        <v>0.11266722222222222</v>
      </c>
      <c r="BH27" s="139">
        <f>IF(ISBLANK(laps_times[[#This Row],[51]]),"DNF",    rounds_cum_time[[#This Row],[50]]+laps_times[[#This Row],[51]])</f>
        <v>0.11497646990740741</v>
      </c>
      <c r="BI27" s="139">
        <f>IF(ISBLANK(laps_times[[#This Row],[52]]),"DNF",    rounds_cum_time[[#This Row],[51]]+laps_times[[#This Row],[52]])</f>
        <v>0.11734194444444444</v>
      </c>
      <c r="BJ27" s="139">
        <f>IF(ISBLANK(laps_times[[#This Row],[53]]),"DNF",    rounds_cum_time[[#This Row],[52]]+laps_times[[#This Row],[53]])</f>
        <v>0.11967009259259259</v>
      </c>
      <c r="BK27" s="139">
        <f>IF(ISBLANK(laps_times[[#This Row],[54]]),"DNF",    rounds_cum_time[[#This Row],[53]]+laps_times[[#This Row],[54]])</f>
        <v>0.1220075925925926</v>
      </c>
      <c r="BL27" s="139">
        <f>IF(ISBLANK(laps_times[[#This Row],[55]]),"DNF",    rounds_cum_time[[#This Row],[54]]+laps_times[[#This Row],[55]])</f>
        <v>0.12432776620370371</v>
      </c>
      <c r="BM27" s="139">
        <f>IF(ISBLANK(laps_times[[#This Row],[56]]),"DNF",    rounds_cum_time[[#This Row],[55]]+laps_times[[#This Row],[56]])</f>
        <v>0.12672623842592592</v>
      </c>
      <c r="BN27" s="139">
        <f>IF(ISBLANK(laps_times[[#This Row],[57]]),"DNF",    rounds_cum_time[[#This Row],[56]]+laps_times[[#This Row],[57]])</f>
        <v>0.12923221064814816</v>
      </c>
      <c r="BO27" s="139">
        <f>IF(ISBLANK(laps_times[[#This Row],[58]]),"DNF",    rounds_cum_time[[#This Row],[57]]+laps_times[[#This Row],[58]])</f>
        <v>0.13166240740740742</v>
      </c>
      <c r="BP27" s="139">
        <f>IF(ISBLANK(laps_times[[#This Row],[59]]),"DNF",    rounds_cum_time[[#This Row],[58]]+laps_times[[#This Row],[59]])</f>
        <v>0.13409605324074075</v>
      </c>
      <c r="BQ27" s="139">
        <f>IF(ISBLANK(laps_times[[#This Row],[60]]),"DNF",    rounds_cum_time[[#This Row],[59]]+laps_times[[#This Row],[60]])</f>
        <v>0.13656217592592593</v>
      </c>
      <c r="BR27" s="139">
        <f>IF(ISBLANK(laps_times[[#This Row],[61]]),"DNF",    rounds_cum_time[[#This Row],[60]]+laps_times[[#This Row],[61]])</f>
        <v>0.13902062500000001</v>
      </c>
      <c r="BS27" s="139">
        <f>IF(ISBLANK(laps_times[[#This Row],[62]]),"DNF",    rounds_cum_time[[#This Row],[61]]+laps_times[[#This Row],[62]])</f>
        <v>0.14144879629629631</v>
      </c>
      <c r="BT27" s="140">
        <f>IF(ISBLANK(laps_times[[#This Row],[63]]),"DNF",    rounds_cum_time[[#This Row],[62]]+laps_times[[#This Row],[63]])</f>
        <v>0.14364201388888889</v>
      </c>
    </row>
    <row r="28" spans="2:72" x14ac:dyDescent="0.2">
      <c r="B28" s="130">
        <f>laps_times[[#This Row],[poř]]</f>
        <v>23</v>
      </c>
      <c r="C28" s="131">
        <f>laps_times[[#This Row],[s.č.]]</f>
        <v>40</v>
      </c>
      <c r="D28" s="131" t="str">
        <f>laps_times[[#This Row],[jméno]]</f>
        <v>Švanda Petr</v>
      </c>
      <c r="E28" s="132">
        <f>laps_times[[#This Row],[roč]]</f>
        <v>1967</v>
      </c>
      <c r="F28" s="132" t="str">
        <f>laps_times[[#This Row],[kat]]</f>
        <v>MB</v>
      </c>
      <c r="G28" s="132">
        <f>laps_times[[#This Row],[poř_kat]]</f>
        <v>11</v>
      </c>
      <c r="H28" s="131" t="str">
        <f>laps_times[[#This Row],[klub]]</f>
        <v>Maraton Klub Kladno</v>
      </c>
      <c r="I28" s="134">
        <f>laps_times[[#This Row],[celk. čas]]</f>
        <v>0.14388787037037037</v>
      </c>
      <c r="J28" s="139">
        <f>laps_times[[#This Row],[1]]</f>
        <v>3.0544791666666667E-3</v>
      </c>
      <c r="K28" s="139">
        <f>IF(ISBLANK(laps_times[[#This Row],[2]]),"DNF",    rounds_cum_time[[#This Row],[1]]+laps_times[[#This Row],[2]])</f>
        <v>5.3280439814814813E-3</v>
      </c>
      <c r="L28" s="139">
        <f>IF(ISBLANK(laps_times[[#This Row],[3]]),"DNF",    rounds_cum_time[[#This Row],[2]]+laps_times[[#This Row],[3]])</f>
        <v>7.6477199074074069E-3</v>
      </c>
      <c r="M28" s="139">
        <f>IF(ISBLANK(laps_times[[#This Row],[4]]),"DNF",    rounds_cum_time[[#This Row],[3]]+laps_times[[#This Row],[4]])</f>
        <v>9.9666319444444446E-3</v>
      </c>
      <c r="N28" s="139">
        <f>IF(ISBLANK(laps_times[[#This Row],[5]]),"DNF",    rounds_cum_time[[#This Row],[4]]+laps_times[[#This Row],[5]])</f>
        <v>1.2286041666666667E-2</v>
      </c>
      <c r="O28" s="139">
        <f>IF(ISBLANK(laps_times[[#This Row],[6]]),"DNF",    rounds_cum_time[[#This Row],[5]]+laps_times[[#This Row],[6]])</f>
        <v>1.4598171296296297E-2</v>
      </c>
      <c r="P28" s="139">
        <f>IF(ISBLANK(laps_times[[#This Row],[7]]),"DNF",    rounds_cum_time[[#This Row],[6]]+laps_times[[#This Row],[7]])</f>
        <v>1.693758101851852E-2</v>
      </c>
      <c r="Q28" s="139">
        <f>IF(ISBLANK(laps_times[[#This Row],[8]]),"DNF",    rounds_cum_time[[#This Row],[7]]+laps_times[[#This Row],[8]])</f>
        <v>1.9238356481481485E-2</v>
      </c>
      <c r="R28" s="139">
        <f>IF(ISBLANK(laps_times[[#This Row],[9]]),"DNF",    rounds_cum_time[[#This Row],[8]]+laps_times[[#This Row],[9]])</f>
        <v>2.1602280092592595E-2</v>
      </c>
      <c r="S28" s="139">
        <f>IF(ISBLANK(laps_times[[#This Row],[10]]),"DNF",    rounds_cum_time[[#This Row],[9]]+laps_times[[#This Row],[10]])</f>
        <v>2.3957106481481485E-2</v>
      </c>
      <c r="T28" s="139">
        <f>IF(ISBLANK(laps_times[[#This Row],[11]]),"DNF",    rounds_cum_time[[#This Row],[10]]+laps_times[[#This Row],[11]])</f>
        <v>2.6301099537037041E-2</v>
      </c>
      <c r="U28" s="139">
        <f>IF(ISBLANK(laps_times[[#This Row],[12]]),"DNF",    rounds_cum_time[[#This Row],[11]]+laps_times[[#This Row],[12]])</f>
        <v>2.8601863425925932E-2</v>
      </c>
      <c r="V28" s="139">
        <f>IF(ISBLANK(laps_times[[#This Row],[13]]),"DNF",    rounds_cum_time[[#This Row],[12]]+laps_times[[#This Row],[13]])</f>
        <v>3.0898634259259265E-2</v>
      </c>
      <c r="W28" s="139">
        <f>IF(ISBLANK(laps_times[[#This Row],[14]]),"DNF",    rounds_cum_time[[#This Row],[13]]+laps_times[[#This Row],[14]])</f>
        <v>3.326709490740741E-2</v>
      </c>
      <c r="X28" s="139">
        <f>IF(ISBLANK(laps_times[[#This Row],[15]]),"DNF",    rounds_cum_time[[#This Row],[14]]+laps_times[[#This Row],[15]])</f>
        <v>3.555462962962963E-2</v>
      </c>
      <c r="Y28" s="139">
        <f>IF(ISBLANK(laps_times[[#This Row],[16]]),"DNF",    rounds_cum_time[[#This Row],[15]]+laps_times[[#This Row],[16]])</f>
        <v>3.7810127314814819E-2</v>
      </c>
      <c r="Z28" s="139">
        <f>IF(ISBLANK(laps_times[[#This Row],[17]]),"DNF",    rounds_cum_time[[#This Row],[16]]+laps_times[[#This Row],[17]])</f>
        <v>4.0048692129629637E-2</v>
      </c>
      <c r="AA28" s="139">
        <f>IF(ISBLANK(laps_times[[#This Row],[18]]),"DNF",    rounds_cum_time[[#This Row],[17]]+laps_times[[#This Row],[18]])</f>
        <v>4.2285949074074083E-2</v>
      </c>
      <c r="AB28" s="139">
        <f>IF(ISBLANK(laps_times[[#This Row],[19]]),"DNF",    rounds_cum_time[[#This Row],[18]]+laps_times[[#This Row],[19]])</f>
        <v>4.4539710648148156E-2</v>
      </c>
      <c r="AC28" s="139">
        <f>IF(ISBLANK(laps_times[[#This Row],[20]]),"DNF",    rounds_cum_time[[#This Row],[19]]+laps_times[[#This Row],[20]])</f>
        <v>4.6780497685185191E-2</v>
      </c>
      <c r="AD28" s="139">
        <f>IF(ISBLANK(laps_times[[#This Row],[21]]),"DNF",    rounds_cum_time[[#This Row],[20]]+laps_times[[#This Row],[21]])</f>
        <v>4.9013819444444447E-2</v>
      </c>
      <c r="AE28" s="139">
        <f>IF(ISBLANK(laps_times[[#This Row],[22]]),"DNF",    rounds_cum_time[[#This Row],[21]]+laps_times[[#This Row],[22]])</f>
        <v>5.1233206018518523E-2</v>
      </c>
      <c r="AF28" s="139">
        <f>IF(ISBLANK(laps_times[[#This Row],[23]]),"DNF",    rounds_cum_time[[#This Row],[22]]+laps_times[[#This Row],[23]])</f>
        <v>5.3450868055555559E-2</v>
      </c>
      <c r="AG28" s="139">
        <f>IF(ISBLANK(laps_times[[#This Row],[24]]),"DNF",    rounds_cum_time[[#This Row],[23]]+laps_times[[#This Row],[24]])</f>
        <v>5.5678055555555557E-2</v>
      </c>
      <c r="AH28" s="139">
        <f>IF(ISBLANK(laps_times[[#This Row],[25]]),"DNF",    rounds_cum_time[[#This Row],[24]]+laps_times[[#This Row],[25]])</f>
        <v>5.8006435185185189E-2</v>
      </c>
      <c r="AI28" s="139">
        <f>IF(ISBLANK(laps_times[[#This Row],[26]]),"DNF",    rounds_cum_time[[#This Row],[25]]+laps_times[[#This Row],[26]])</f>
        <v>6.0234340277777784E-2</v>
      </c>
      <c r="AJ28" s="139">
        <f>IF(ISBLANK(laps_times[[#This Row],[27]]),"DNF",    rounds_cum_time[[#This Row],[26]]+laps_times[[#This Row],[27]])</f>
        <v>6.2466932870370376E-2</v>
      </c>
      <c r="AK28" s="139">
        <f>IF(ISBLANK(laps_times[[#This Row],[28]]),"DNF",    rounds_cum_time[[#This Row],[27]]+laps_times[[#This Row],[28]])</f>
        <v>6.4671215277777777E-2</v>
      </c>
      <c r="AL28" s="139">
        <f>IF(ISBLANK(laps_times[[#This Row],[29]]),"DNF",    rounds_cum_time[[#This Row],[28]]+laps_times[[#This Row],[29]])</f>
        <v>6.6902696759259264E-2</v>
      </c>
      <c r="AM28" s="139">
        <f>IF(ISBLANK(laps_times[[#This Row],[30]]),"DNF",    rounds_cum_time[[#This Row],[29]]+laps_times[[#This Row],[30]])</f>
        <v>6.9099409722222227E-2</v>
      </c>
      <c r="AN28" s="139">
        <f>IF(ISBLANK(laps_times[[#This Row],[31]]),"DNF",    rounds_cum_time[[#This Row],[30]]+laps_times[[#This Row],[31]])</f>
        <v>7.1311319444444451E-2</v>
      </c>
      <c r="AO28" s="139">
        <f>IF(ISBLANK(laps_times[[#This Row],[32]]),"DNF",    rounds_cum_time[[#This Row],[31]]+laps_times[[#This Row],[32]])</f>
        <v>7.3487326388888899E-2</v>
      </c>
      <c r="AP28" s="139">
        <f>IF(ISBLANK(laps_times[[#This Row],[33]]),"DNF",    rounds_cum_time[[#This Row],[32]]+laps_times[[#This Row],[33]])</f>
        <v>7.5698726851851861E-2</v>
      </c>
      <c r="AQ28" s="139">
        <f>IF(ISBLANK(laps_times[[#This Row],[34]]),"DNF",    rounds_cum_time[[#This Row],[33]]+laps_times[[#This Row],[34]])</f>
        <v>7.794376157407408E-2</v>
      </c>
      <c r="AR28" s="139">
        <f>IF(ISBLANK(laps_times[[#This Row],[35]]),"DNF",    rounds_cum_time[[#This Row],[34]]+laps_times[[#This Row],[35]])</f>
        <v>8.0167256944444445E-2</v>
      </c>
      <c r="AS28" s="139">
        <f>IF(ISBLANK(laps_times[[#This Row],[36]]),"DNF",    rounds_cum_time[[#This Row],[35]]+laps_times[[#This Row],[36]])</f>
        <v>8.2373784722222218E-2</v>
      </c>
      <c r="AT28" s="139">
        <f>IF(ISBLANK(laps_times[[#This Row],[37]]),"DNF",    rounds_cum_time[[#This Row],[36]]+laps_times[[#This Row],[37]])</f>
        <v>8.4547939814814815E-2</v>
      </c>
      <c r="AU28" s="139">
        <f>IF(ISBLANK(laps_times[[#This Row],[38]]),"DNF",    rounds_cum_time[[#This Row],[37]]+laps_times[[#This Row],[38]])</f>
        <v>8.674373842592592E-2</v>
      </c>
      <c r="AV28" s="139">
        <f>IF(ISBLANK(laps_times[[#This Row],[39]]),"DNF",    rounds_cum_time[[#This Row],[38]]+laps_times[[#This Row],[39]])</f>
        <v>8.8977650462962951E-2</v>
      </c>
      <c r="AW28" s="139">
        <f>IF(ISBLANK(laps_times[[#This Row],[40]]),"DNF",    rounds_cum_time[[#This Row],[39]]+laps_times[[#This Row],[40]])</f>
        <v>9.1256527777777763E-2</v>
      </c>
      <c r="AX28" s="139">
        <f>IF(ISBLANK(laps_times[[#This Row],[41]]),"DNF",    rounds_cum_time[[#This Row],[40]]+laps_times[[#This Row],[41]])</f>
        <v>9.3498067129629617E-2</v>
      </c>
      <c r="AY28" s="139">
        <f>IF(ISBLANK(laps_times[[#This Row],[42]]),"DNF",    rounds_cum_time[[#This Row],[41]]+laps_times[[#This Row],[42]])</f>
        <v>9.5828946759259251E-2</v>
      </c>
      <c r="AZ28" s="139">
        <f>IF(ISBLANK(laps_times[[#This Row],[43]]),"DNF",    rounds_cum_time[[#This Row],[42]]+laps_times[[#This Row],[43]])</f>
        <v>9.8069976851851842E-2</v>
      </c>
      <c r="BA28" s="139">
        <f>IF(ISBLANK(laps_times[[#This Row],[44]]),"DNF",    rounds_cum_time[[#This Row],[43]]+laps_times[[#This Row],[44]])</f>
        <v>0.10032096064814813</v>
      </c>
      <c r="BB28" s="139">
        <f>IF(ISBLANK(laps_times[[#This Row],[45]]),"DNF",    rounds_cum_time[[#This Row],[44]]+laps_times[[#This Row],[45]])</f>
        <v>0.10252616898148147</v>
      </c>
      <c r="BC28" s="139">
        <f>IF(ISBLANK(laps_times[[#This Row],[46]]),"DNF",    rounds_cum_time[[#This Row],[45]]+laps_times[[#This Row],[46]])</f>
        <v>0.10474741898148146</v>
      </c>
      <c r="BD28" s="139">
        <f>IF(ISBLANK(laps_times[[#This Row],[47]]),"DNF",    rounds_cum_time[[#This Row],[46]]+laps_times[[#This Row],[47]])</f>
        <v>0.10704987268518516</v>
      </c>
      <c r="BE28" s="139">
        <f>IF(ISBLANK(laps_times[[#This Row],[48]]),"DNF",    rounds_cum_time[[#This Row],[47]]+laps_times[[#This Row],[48]])</f>
        <v>0.10925734953703702</v>
      </c>
      <c r="BF28" s="139">
        <f>IF(ISBLANK(laps_times[[#This Row],[49]]),"DNF",    rounds_cum_time[[#This Row],[48]]+laps_times[[#This Row],[49]])</f>
        <v>0.11148913194444442</v>
      </c>
      <c r="BG28" s="139">
        <f>IF(ISBLANK(laps_times[[#This Row],[50]]),"DNF",    rounds_cum_time[[#This Row],[49]]+laps_times[[#This Row],[50]])</f>
        <v>0.11371834490740738</v>
      </c>
      <c r="BH28" s="139">
        <f>IF(ISBLANK(laps_times[[#This Row],[51]]),"DNF",    rounds_cum_time[[#This Row],[50]]+laps_times[[#This Row],[51]])</f>
        <v>0.11615282407407405</v>
      </c>
      <c r="BI28" s="139">
        <f>IF(ISBLANK(laps_times[[#This Row],[52]]),"DNF",    rounds_cum_time[[#This Row],[51]]+laps_times[[#This Row],[52]])</f>
        <v>0.11842631944444443</v>
      </c>
      <c r="BJ28" s="139">
        <f>IF(ISBLANK(laps_times[[#This Row],[53]]),"DNF",    rounds_cum_time[[#This Row],[52]]+laps_times[[#This Row],[53]])</f>
        <v>0.12069175925925925</v>
      </c>
      <c r="BK28" s="139">
        <f>IF(ISBLANK(laps_times[[#This Row],[54]]),"DNF",    rounds_cum_time[[#This Row],[53]]+laps_times[[#This Row],[54]])</f>
        <v>0.12293583333333333</v>
      </c>
      <c r="BL28" s="139">
        <f>IF(ISBLANK(laps_times[[#This Row],[55]]),"DNF",    rounds_cum_time[[#This Row],[54]]+laps_times[[#This Row],[55]])</f>
        <v>0.12511694444444443</v>
      </c>
      <c r="BM28" s="139">
        <f>IF(ISBLANK(laps_times[[#This Row],[56]]),"DNF",    rounds_cum_time[[#This Row],[55]]+laps_times[[#This Row],[56]])</f>
        <v>0.12734399305555555</v>
      </c>
      <c r="BN28" s="139">
        <f>IF(ISBLANK(laps_times[[#This Row],[57]]),"DNF",    rounds_cum_time[[#This Row],[56]]+laps_times[[#This Row],[57]])</f>
        <v>0.12964849537037038</v>
      </c>
      <c r="BO28" s="139">
        <f>IF(ISBLANK(laps_times[[#This Row],[58]]),"DNF",    rounds_cum_time[[#This Row],[57]]+laps_times[[#This Row],[58]])</f>
        <v>0.1320820601851852</v>
      </c>
      <c r="BP28" s="139">
        <f>IF(ISBLANK(laps_times[[#This Row],[59]]),"DNF",    rounds_cum_time[[#This Row],[58]]+laps_times[[#This Row],[59]])</f>
        <v>0.13440267361111113</v>
      </c>
      <c r="BQ28" s="139">
        <f>IF(ISBLANK(laps_times[[#This Row],[60]]),"DNF",    rounds_cum_time[[#This Row],[59]]+laps_times[[#This Row],[60]])</f>
        <v>0.13681248842592594</v>
      </c>
      <c r="BR28" s="139">
        <f>IF(ISBLANK(laps_times[[#This Row],[61]]),"DNF",    rounds_cum_time[[#This Row],[60]]+laps_times[[#This Row],[61]])</f>
        <v>0.1391644675925926</v>
      </c>
      <c r="BS28" s="139">
        <f>IF(ISBLANK(laps_times[[#This Row],[62]]),"DNF",    rounds_cum_time[[#This Row],[61]]+laps_times[[#This Row],[62]])</f>
        <v>0.14156590277777778</v>
      </c>
      <c r="BT28" s="140">
        <f>IF(ISBLANK(laps_times[[#This Row],[63]]),"DNF",    rounds_cum_time[[#This Row],[62]]+laps_times[[#This Row],[63]])</f>
        <v>0.14388787037037037</v>
      </c>
    </row>
    <row r="29" spans="2:72" x14ac:dyDescent="0.2">
      <c r="B29" s="130">
        <f>laps_times[[#This Row],[poř]]</f>
        <v>24</v>
      </c>
      <c r="C29" s="131">
        <f>laps_times[[#This Row],[s.č.]]</f>
        <v>22</v>
      </c>
      <c r="D29" s="131" t="str">
        <f>laps_times[[#This Row],[jméno]]</f>
        <v>Kolář Ivan</v>
      </c>
      <c r="E29" s="132">
        <f>laps_times[[#This Row],[roč]]</f>
        <v>1963</v>
      </c>
      <c r="F29" s="132" t="str">
        <f>laps_times[[#This Row],[kat]]</f>
        <v>MC</v>
      </c>
      <c r="G29" s="132">
        <f>laps_times[[#This Row],[poř_kat]]</f>
        <v>5</v>
      </c>
      <c r="H29" s="131" t="str">
        <f>laps_times[[#This Row],[klub]]</f>
        <v>Arpida České Budějovice</v>
      </c>
      <c r="I29" s="134">
        <f>laps_times[[#This Row],[celk. čas]]</f>
        <v>0.14411009259259258</v>
      </c>
      <c r="J29" s="139">
        <f>laps_times[[#This Row],[1]]</f>
        <v>2.5691550925925925E-3</v>
      </c>
      <c r="K29" s="139">
        <f>IF(ISBLANK(laps_times[[#This Row],[2]]),"DNF",    rounds_cum_time[[#This Row],[1]]+laps_times[[#This Row],[2]])</f>
        <v>4.5009837962962963E-3</v>
      </c>
      <c r="L29" s="139">
        <f>IF(ISBLANK(laps_times[[#This Row],[3]]),"DNF",    rounds_cum_time[[#This Row],[2]]+laps_times[[#This Row],[3]])</f>
        <v>6.4503009259259262E-3</v>
      </c>
      <c r="M29" s="139">
        <f>IF(ISBLANK(laps_times[[#This Row],[4]]),"DNF",    rounds_cum_time[[#This Row],[3]]+laps_times[[#This Row],[4]])</f>
        <v>8.4338425925925935E-3</v>
      </c>
      <c r="N29" s="139">
        <f>IF(ISBLANK(laps_times[[#This Row],[5]]),"DNF",    rounds_cum_time[[#This Row],[4]]+laps_times[[#This Row],[5]])</f>
        <v>1.0402268518518519E-2</v>
      </c>
      <c r="O29" s="139">
        <f>IF(ISBLANK(laps_times[[#This Row],[6]]),"DNF",    rounds_cum_time[[#This Row],[5]]+laps_times[[#This Row],[6]])</f>
        <v>1.2383541666666668E-2</v>
      </c>
      <c r="P29" s="139">
        <f>IF(ISBLANK(laps_times[[#This Row],[7]]),"DNF",    rounds_cum_time[[#This Row],[6]]+laps_times[[#This Row],[7]])</f>
        <v>1.4349502314814817E-2</v>
      </c>
      <c r="Q29" s="139">
        <f>IF(ISBLANK(laps_times[[#This Row],[8]]),"DNF",    rounds_cum_time[[#This Row],[7]]+laps_times[[#This Row],[8]])</f>
        <v>1.6294629629629631E-2</v>
      </c>
      <c r="R29" s="139">
        <f>IF(ISBLANK(laps_times[[#This Row],[9]]),"DNF",    rounds_cum_time[[#This Row],[8]]+laps_times[[#This Row],[9]])</f>
        <v>1.8248796296296298E-2</v>
      </c>
      <c r="S29" s="139">
        <f>IF(ISBLANK(laps_times[[#This Row],[10]]),"DNF",    rounds_cum_time[[#This Row],[9]]+laps_times[[#This Row],[10]])</f>
        <v>2.0256597222222224E-2</v>
      </c>
      <c r="T29" s="139">
        <f>IF(ISBLANK(laps_times[[#This Row],[11]]),"DNF",    rounds_cum_time[[#This Row],[10]]+laps_times[[#This Row],[11]])</f>
        <v>2.2229166666666668E-2</v>
      </c>
      <c r="U29" s="139">
        <f>IF(ISBLANK(laps_times[[#This Row],[12]]),"DNF",    rounds_cum_time[[#This Row],[11]]+laps_times[[#This Row],[12]])</f>
        <v>2.4217037037037037E-2</v>
      </c>
      <c r="V29" s="139">
        <f>IF(ISBLANK(laps_times[[#This Row],[13]]),"DNF",    rounds_cum_time[[#This Row],[12]]+laps_times[[#This Row],[13]])</f>
        <v>2.6182928240740741E-2</v>
      </c>
      <c r="W29" s="139">
        <f>IF(ISBLANK(laps_times[[#This Row],[14]]),"DNF",    rounds_cum_time[[#This Row],[13]]+laps_times[[#This Row],[14]])</f>
        <v>2.8181076388888889E-2</v>
      </c>
      <c r="X29" s="139">
        <f>IF(ISBLANK(laps_times[[#This Row],[15]]),"DNF",    rounds_cum_time[[#This Row],[14]]+laps_times[[#This Row],[15]])</f>
        <v>3.0213587962962963E-2</v>
      </c>
      <c r="Y29" s="139">
        <f>IF(ISBLANK(laps_times[[#This Row],[16]]),"DNF",    rounds_cum_time[[#This Row],[15]]+laps_times[[#This Row],[16]])</f>
        <v>3.2230057870370372E-2</v>
      </c>
      <c r="Z29" s="139">
        <f>IF(ISBLANK(laps_times[[#This Row],[17]]),"DNF",    rounds_cum_time[[#This Row],[16]]+laps_times[[#This Row],[17]])</f>
        <v>3.4234629629629629E-2</v>
      </c>
      <c r="AA29" s="139">
        <f>IF(ISBLANK(laps_times[[#This Row],[18]]),"DNF",    rounds_cum_time[[#This Row],[17]]+laps_times[[#This Row],[18]])</f>
        <v>3.6224884259259259E-2</v>
      </c>
      <c r="AB29" s="139">
        <f>IF(ISBLANK(laps_times[[#This Row],[19]]),"DNF",    rounds_cum_time[[#This Row],[18]]+laps_times[[#This Row],[19]])</f>
        <v>3.8240347222222221E-2</v>
      </c>
      <c r="AC29" s="139">
        <f>IF(ISBLANK(laps_times[[#This Row],[20]]),"DNF",    rounds_cum_time[[#This Row],[19]]+laps_times[[#This Row],[20]])</f>
        <v>4.0233900462962963E-2</v>
      </c>
      <c r="AD29" s="139">
        <f>IF(ISBLANK(laps_times[[#This Row],[21]]),"DNF",    rounds_cum_time[[#This Row],[20]]+laps_times[[#This Row],[21]])</f>
        <v>4.2249398148148147E-2</v>
      </c>
      <c r="AE29" s="139">
        <f>IF(ISBLANK(laps_times[[#This Row],[22]]),"DNF",    rounds_cum_time[[#This Row],[21]]+laps_times[[#This Row],[22]])</f>
        <v>4.4294456018518516E-2</v>
      </c>
      <c r="AF29" s="139">
        <f>IF(ISBLANK(laps_times[[#This Row],[23]]),"DNF",    rounds_cum_time[[#This Row],[22]]+laps_times[[#This Row],[23]])</f>
        <v>4.633711805555555E-2</v>
      </c>
      <c r="AG29" s="139">
        <f>IF(ISBLANK(laps_times[[#This Row],[24]]),"DNF",    rounds_cum_time[[#This Row],[23]]+laps_times[[#This Row],[24]])</f>
        <v>4.8395173611111106E-2</v>
      </c>
      <c r="AH29" s="139">
        <f>IF(ISBLANK(laps_times[[#This Row],[25]]),"DNF",    rounds_cum_time[[#This Row],[24]]+laps_times[[#This Row],[25]])</f>
        <v>5.0460162037037029E-2</v>
      </c>
      <c r="AI29" s="139">
        <f>IF(ISBLANK(laps_times[[#This Row],[26]]),"DNF",    rounds_cum_time[[#This Row],[25]]+laps_times[[#This Row],[26]])</f>
        <v>5.2548761574074065E-2</v>
      </c>
      <c r="AJ29" s="139">
        <f>IF(ISBLANK(laps_times[[#This Row],[27]]),"DNF",    rounds_cum_time[[#This Row],[26]]+laps_times[[#This Row],[27]])</f>
        <v>5.4629398148148142E-2</v>
      </c>
      <c r="AK29" s="139">
        <f>IF(ISBLANK(laps_times[[#This Row],[28]]),"DNF",    rounds_cum_time[[#This Row],[27]]+laps_times[[#This Row],[28]])</f>
        <v>5.677311342592592E-2</v>
      </c>
      <c r="AL29" s="139">
        <f>IF(ISBLANK(laps_times[[#This Row],[29]]),"DNF",    rounds_cum_time[[#This Row],[28]]+laps_times[[#This Row],[29]])</f>
        <v>5.8919317129629625E-2</v>
      </c>
      <c r="AM29" s="139">
        <f>IF(ISBLANK(laps_times[[#This Row],[30]]),"DNF",    rounds_cum_time[[#This Row],[29]]+laps_times[[#This Row],[30]])</f>
        <v>6.1069560185185182E-2</v>
      </c>
      <c r="AN29" s="139">
        <f>IF(ISBLANK(laps_times[[#This Row],[31]]),"DNF",    rounds_cum_time[[#This Row],[30]]+laps_times[[#This Row],[31]])</f>
        <v>6.3206354166666659E-2</v>
      </c>
      <c r="AO29" s="139">
        <f>IF(ISBLANK(laps_times[[#This Row],[32]]),"DNF",    rounds_cum_time[[#This Row],[31]]+laps_times[[#This Row],[32]])</f>
        <v>6.5395868055555542E-2</v>
      </c>
      <c r="AP29" s="139">
        <f>IF(ISBLANK(laps_times[[#This Row],[33]]),"DNF",    rounds_cum_time[[#This Row],[32]]+laps_times[[#This Row],[33]])</f>
        <v>6.7564432870370353E-2</v>
      </c>
      <c r="AQ29" s="139">
        <f>IF(ISBLANK(laps_times[[#This Row],[34]]),"DNF",    rounds_cum_time[[#This Row],[33]]+laps_times[[#This Row],[34]])</f>
        <v>6.9742303240740725E-2</v>
      </c>
      <c r="AR29" s="139">
        <f>IF(ISBLANK(laps_times[[#This Row],[35]]),"DNF",    rounds_cum_time[[#This Row],[34]]+laps_times[[#This Row],[35]])</f>
        <v>7.2341701388888874E-2</v>
      </c>
      <c r="AS29" s="139">
        <f>IF(ISBLANK(laps_times[[#This Row],[36]]),"DNF",    rounds_cum_time[[#This Row],[35]]+laps_times[[#This Row],[36]])</f>
        <v>7.4562685185185176E-2</v>
      </c>
      <c r="AT29" s="139">
        <f>IF(ISBLANK(laps_times[[#This Row],[37]]),"DNF",    rounds_cum_time[[#This Row],[36]]+laps_times[[#This Row],[37]])</f>
        <v>7.6794814814814802E-2</v>
      </c>
      <c r="AU29" s="139">
        <f>IF(ISBLANK(laps_times[[#This Row],[38]]),"DNF",    rounds_cum_time[[#This Row],[37]]+laps_times[[#This Row],[38]])</f>
        <v>7.9069004629629611E-2</v>
      </c>
      <c r="AV29" s="139">
        <f>IF(ISBLANK(laps_times[[#This Row],[39]]),"DNF",    rounds_cum_time[[#This Row],[38]]+laps_times[[#This Row],[39]])</f>
        <v>8.1535023148148131E-2</v>
      </c>
      <c r="AW29" s="139">
        <f>IF(ISBLANK(laps_times[[#This Row],[40]]),"DNF",    rounds_cum_time[[#This Row],[39]]+laps_times[[#This Row],[40]])</f>
        <v>8.3829791666666653E-2</v>
      </c>
      <c r="AX29" s="139">
        <f>IF(ISBLANK(laps_times[[#This Row],[41]]),"DNF",    rounds_cum_time[[#This Row],[40]]+laps_times[[#This Row],[41]])</f>
        <v>8.6166296296296283E-2</v>
      </c>
      <c r="AY29" s="139">
        <f>IF(ISBLANK(laps_times[[#This Row],[42]]),"DNF",    rounds_cum_time[[#This Row],[41]]+laps_times[[#This Row],[42]])</f>
        <v>8.8511631944444433E-2</v>
      </c>
      <c r="AZ29" s="139">
        <f>IF(ISBLANK(laps_times[[#This Row],[43]]),"DNF",    rounds_cum_time[[#This Row],[42]]+laps_times[[#This Row],[43]])</f>
        <v>9.0975034722222209E-2</v>
      </c>
      <c r="BA29" s="139">
        <f>IF(ISBLANK(laps_times[[#This Row],[44]]),"DNF",    rounds_cum_time[[#This Row],[43]]+laps_times[[#This Row],[44]])</f>
        <v>9.3366782407407395E-2</v>
      </c>
      <c r="BB29" s="139">
        <f>IF(ISBLANK(laps_times[[#This Row],[45]]),"DNF",    rounds_cum_time[[#This Row],[44]]+laps_times[[#This Row],[45]])</f>
        <v>9.5903807870370353E-2</v>
      </c>
      <c r="BC29" s="139">
        <f>IF(ISBLANK(laps_times[[#This Row],[46]]),"DNF",    rounds_cum_time[[#This Row],[45]]+laps_times[[#This Row],[46]])</f>
        <v>9.83170023148148E-2</v>
      </c>
      <c r="BD29" s="139">
        <f>IF(ISBLANK(laps_times[[#This Row],[47]]),"DNF",    rounds_cum_time[[#This Row],[46]]+laps_times[[#This Row],[47]])</f>
        <v>0.10088256944444443</v>
      </c>
      <c r="BE29" s="139">
        <f>IF(ISBLANK(laps_times[[#This Row],[48]]),"DNF",    rounds_cum_time[[#This Row],[47]]+laps_times[[#This Row],[48]])</f>
        <v>0.1033157060185185</v>
      </c>
      <c r="BF29" s="139">
        <f>IF(ISBLANK(laps_times[[#This Row],[49]]),"DNF",    rounds_cum_time[[#This Row],[48]]+laps_times[[#This Row],[49]])</f>
        <v>0.10603369212962961</v>
      </c>
      <c r="BG29" s="139">
        <f>IF(ISBLANK(laps_times[[#This Row],[50]]),"DNF",    rounds_cum_time[[#This Row],[49]]+laps_times[[#This Row],[50]])</f>
        <v>0.10850343749999998</v>
      </c>
      <c r="BH29" s="139">
        <f>IF(ISBLANK(laps_times[[#This Row],[51]]),"DNF",    rounds_cum_time[[#This Row],[50]]+laps_times[[#This Row],[51]])</f>
        <v>0.11098907407407406</v>
      </c>
      <c r="BI29" s="139">
        <f>IF(ISBLANK(laps_times[[#This Row],[52]]),"DNF",    rounds_cum_time[[#This Row],[51]]+laps_times[[#This Row],[52]])</f>
        <v>0.11357965277777776</v>
      </c>
      <c r="BJ29" s="139">
        <f>IF(ISBLANK(laps_times[[#This Row],[53]]),"DNF",    rounds_cum_time[[#This Row],[52]]+laps_times[[#This Row],[53]])</f>
        <v>0.11613037037037036</v>
      </c>
      <c r="BK29" s="139">
        <f>IF(ISBLANK(laps_times[[#This Row],[54]]),"DNF",    rounds_cum_time[[#This Row],[53]]+laps_times[[#This Row],[54]])</f>
        <v>0.11890182870370369</v>
      </c>
      <c r="BL29" s="139">
        <f>IF(ISBLANK(laps_times[[#This Row],[55]]),"DNF",    rounds_cum_time[[#This Row],[54]]+laps_times[[#This Row],[55]])</f>
        <v>0.12142898148148147</v>
      </c>
      <c r="BM29" s="139">
        <f>IF(ISBLANK(laps_times[[#This Row],[56]]),"DNF",    rounds_cum_time[[#This Row],[55]]+laps_times[[#This Row],[56]])</f>
        <v>0.12396238425925925</v>
      </c>
      <c r="BN29" s="139">
        <f>IF(ISBLANK(laps_times[[#This Row],[57]]),"DNF",    rounds_cum_time[[#This Row],[56]]+laps_times[[#This Row],[57]])</f>
        <v>0.12709795138888888</v>
      </c>
      <c r="BO29" s="139">
        <f>IF(ISBLANK(laps_times[[#This Row],[58]]),"DNF",    rounds_cum_time[[#This Row],[57]]+laps_times[[#This Row],[58]])</f>
        <v>0.13034265046296295</v>
      </c>
      <c r="BP29" s="139">
        <f>IF(ISBLANK(laps_times[[#This Row],[59]]),"DNF",    rounds_cum_time[[#This Row],[58]]+laps_times[[#This Row],[59]])</f>
        <v>0.13308674768518516</v>
      </c>
      <c r="BQ29" s="139">
        <f>IF(ISBLANK(laps_times[[#This Row],[60]]),"DNF",    rounds_cum_time[[#This Row],[59]]+laps_times[[#This Row],[60]])</f>
        <v>0.13616793981481479</v>
      </c>
      <c r="BR29" s="139">
        <f>IF(ISBLANK(laps_times[[#This Row],[61]]),"DNF",    rounds_cum_time[[#This Row],[60]]+laps_times[[#This Row],[61]])</f>
        <v>0.13881831018518515</v>
      </c>
      <c r="BS29" s="139">
        <f>IF(ISBLANK(laps_times[[#This Row],[62]]),"DNF",    rounds_cum_time[[#This Row],[61]]+laps_times[[#This Row],[62]])</f>
        <v>0.14172164351851849</v>
      </c>
      <c r="BT29" s="140">
        <f>IF(ISBLANK(laps_times[[#This Row],[63]]),"DNF",    rounds_cum_time[[#This Row],[62]]+laps_times[[#This Row],[63]])</f>
        <v>0.14411009259259255</v>
      </c>
    </row>
    <row r="30" spans="2:72" x14ac:dyDescent="0.2">
      <c r="B30" s="130">
        <f>laps_times[[#This Row],[poř]]</f>
        <v>25</v>
      </c>
      <c r="C30" s="131">
        <f>laps_times[[#This Row],[s.č.]]</f>
        <v>53</v>
      </c>
      <c r="D30" s="131" t="str">
        <f>laps_times[[#This Row],[jméno]]</f>
        <v>Pinl Michal</v>
      </c>
      <c r="E30" s="132">
        <f>laps_times[[#This Row],[roč]]</f>
        <v>1968</v>
      </c>
      <c r="F30" s="132" t="str">
        <f>laps_times[[#This Row],[kat]]</f>
        <v>MB</v>
      </c>
      <c r="G30" s="132">
        <f>laps_times[[#This Row],[poř_kat]]</f>
        <v>12</v>
      </c>
      <c r="H30" s="131" t="str">
        <f>laps_times[[#This Row],[klub]]</f>
        <v>Jihočeský klub maratonců</v>
      </c>
      <c r="I30" s="134">
        <f>laps_times[[#This Row],[celk. čas]]</f>
        <v>0.14581531249999999</v>
      </c>
      <c r="J30" s="139">
        <f>laps_times[[#This Row],[1]]</f>
        <v>2.6895254629629626E-3</v>
      </c>
      <c r="K30" s="139">
        <f>IF(ISBLANK(laps_times[[#This Row],[2]]),"DNF",    rounds_cum_time[[#This Row],[1]]+laps_times[[#This Row],[2]])</f>
        <v>4.885173611111111E-3</v>
      </c>
      <c r="L30" s="139">
        <f>IF(ISBLANK(laps_times[[#This Row],[3]]),"DNF",    rounds_cum_time[[#This Row],[2]]+laps_times[[#This Row],[3]])</f>
        <v>7.0768749999999998E-3</v>
      </c>
      <c r="M30" s="139">
        <f>IF(ISBLANK(laps_times[[#This Row],[4]]),"DNF",    rounds_cum_time[[#This Row],[3]]+laps_times[[#This Row],[4]])</f>
        <v>9.2667129629629627E-3</v>
      </c>
      <c r="N30" s="139">
        <f>IF(ISBLANK(laps_times[[#This Row],[5]]),"DNF",    rounds_cum_time[[#This Row],[4]]+laps_times[[#This Row],[5]])</f>
        <v>1.1467395833333333E-2</v>
      </c>
      <c r="O30" s="139">
        <f>IF(ISBLANK(laps_times[[#This Row],[6]]),"DNF",    rounds_cum_time[[#This Row],[5]]+laps_times[[#This Row],[6]])</f>
        <v>1.360849537037037E-2</v>
      </c>
      <c r="P30" s="139">
        <f>IF(ISBLANK(laps_times[[#This Row],[7]]),"DNF",    rounds_cum_time[[#This Row],[6]]+laps_times[[#This Row],[7]])</f>
        <v>1.5774270833333333E-2</v>
      </c>
      <c r="Q30" s="139">
        <f>IF(ISBLANK(laps_times[[#This Row],[8]]),"DNF",    rounds_cum_time[[#This Row],[7]]+laps_times[[#This Row],[8]])</f>
        <v>1.7942465277777778E-2</v>
      </c>
      <c r="R30" s="139">
        <f>IF(ISBLANK(laps_times[[#This Row],[9]]),"DNF",    rounds_cum_time[[#This Row],[8]]+laps_times[[#This Row],[9]])</f>
        <v>2.0092210648148149E-2</v>
      </c>
      <c r="S30" s="139">
        <f>IF(ISBLANK(laps_times[[#This Row],[10]]),"DNF",    rounds_cum_time[[#This Row],[9]]+laps_times[[#This Row],[10]])</f>
        <v>2.2210972222222222E-2</v>
      </c>
      <c r="T30" s="139">
        <f>IF(ISBLANK(laps_times[[#This Row],[11]]),"DNF",    rounds_cum_time[[#This Row],[10]]+laps_times[[#This Row],[11]])</f>
        <v>2.4261469907407407E-2</v>
      </c>
      <c r="U30" s="139">
        <f>IF(ISBLANK(laps_times[[#This Row],[12]]),"DNF",    rounds_cum_time[[#This Row],[11]]+laps_times[[#This Row],[12]])</f>
        <v>2.6451249999999999E-2</v>
      </c>
      <c r="V30" s="139">
        <f>IF(ISBLANK(laps_times[[#This Row],[13]]),"DNF",    rounds_cum_time[[#This Row],[12]]+laps_times[[#This Row],[13]])</f>
        <v>2.8527453703703704E-2</v>
      </c>
      <c r="W30" s="139">
        <f>IF(ISBLANK(laps_times[[#This Row],[14]]),"DNF",    rounds_cum_time[[#This Row],[13]]+laps_times[[#This Row],[14]])</f>
        <v>3.062662037037037E-2</v>
      </c>
      <c r="X30" s="139">
        <f>IF(ISBLANK(laps_times[[#This Row],[15]]),"DNF",    rounds_cum_time[[#This Row],[14]]+laps_times[[#This Row],[15]])</f>
        <v>3.2777546296296298E-2</v>
      </c>
      <c r="Y30" s="139">
        <f>IF(ISBLANK(laps_times[[#This Row],[16]]),"DNF",    rounds_cum_time[[#This Row],[15]]+laps_times[[#This Row],[16]])</f>
        <v>3.489462962962963E-2</v>
      </c>
      <c r="Z30" s="139">
        <f>IF(ISBLANK(laps_times[[#This Row],[17]]),"DNF",    rounds_cum_time[[#This Row],[16]]+laps_times[[#This Row],[17]])</f>
        <v>3.7037164351851851E-2</v>
      </c>
      <c r="AA30" s="139">
        <f>IF(ISBLANK(laps_times[[#This Row],[18]]),"DNF",    rounds_cum_time[[#This Row],[17]]+laps_times[[#This Row],[18]])</f>
        <v>3.9216932870370369E-2</v>
      </c>
      <c r="AB30" s="139">
        <f>IF(ISBLANK(laps_times[[#This Row],[19]]),"DNF",    rounds_cum_time[[#This Row],[18]]+laps_times[[#This Row],[19]])</f>
        <v>4.1328310185185187E-2</v>
      </c>
      <c r="AC30" s="139">
        <f>IF(ISBLANK(laps_times[[#This Row],[20]]),"DNF",    rounds_cum_time[[#This Row],[19]]+laps_times[[#This Row],[20]])</f>
        <v>4.3596527777777783E-2</v>
      </c>
      <c r="AD30" s="139">
        <f>IF(ISBLANK(laps_times[[#This Row],[21]]),"DNF",    rounds_cum_time[[#This Row],[20]]+laps_times[[#This Row],[21]])</f>
        <v>4.5762407407407411E-2</v>
      </c>
      <c r="AE30" s="139">
        <f>IF(ISBLANK(laps_times[[#This Row],[22]]),"DNF",    rounds_cum_time[[#This Row],[21]]+laps_times[[#This Row],[22]])</f>
        <v>4.79697337962963E-2</v>
      </c>
      <c r="AF30" s="139">
        <f>IF(ISBLANK(laps_times[[#This Row],[23]]),"DNF",    rounds_cum_time[[#This Row],[22]]+laps_times[[#This Row],[23]])</f>
        <v>5.0190995370370375E-2</v>
      </c>
      <c r="AG30" s="139">
        <f>IF(ISBLANK(laps_times[[#This Row],[24]]),"DNF",    rounds_cum_time[[#This Row],[23]]+laps_times[[#This Row],[24]])</f>
        <v>5.236615740740741E-2</v>
      </c>
      <c r="AH30" s="139">
        <f>IF(ISBLANK(laps_times[[#This Row],[25]]),"DNF",    rounds_cum_time[[#This Row],[24]]+laps_times[[#This Row],[25]])</f>
        <v>5.4574571759259262E-2</v>
      </c>
      <c r="AI30" s="139">
        <f>IF(ISBLANK(laps_times[[#This Row],[26]]),"DNF",    rounds_cum_time[[#This Row],[25]]+laps_times[[#This Row],[26]])</f>
        <v>5.6765127314814819E-2</v>
      </c>
      <c r="AJ30" s="139">
        <f>IF(ISBLANK(laps_times[[#This Row],[27]]),"DNF",    rounds_cum_time[[#This Row],[26]]+laps_times[[#This Row],[27]])</f>
        <v>5.9087511574074075E-2</v>
      </c>
      <c r="AK30" s="139">
        <f>IF(ISBLANK(laps_times[[#This Row],[28]]),"DNF",    rounds_cum_time[[#This Row],[27]]+laps_times[[#This Row],[28]])</f>
        <v>6.1311574074074074E-2</v>
      </c>
      <c r="AL30" s="139">
        <f>IF(ISBLANK(laps_times[[#This Row],[29]]),"DNF",    rounds_cum_time[[#This Row],[28]]+laps_times[[#This Row],[29]])</f>
        <v>6.3663055555555556E-2</v>
      </c>
      <c r="AM30" s="139">
        <f>IF(ISBLANK(laps_times[[#This Row],[30]]),"DNF",    rounds_cum_time[[#This Row],[29]]+laps_times[[#This Row],[30]])</f>
        <v>6.5926284722222228E-2</v>
      </c>
      <c r="AN30" s="139">
        <f>IF(ISBLANK(laps_times[[#This Row],[31]]),"DNF",    rounds_cum_time[[#This Row],[30]]+laps_times[[#This Row],[31]])</f>
        <v>6.822408564814815E-2</v>
      </c>
      <c r="AO30" s="139">
        <f>IF(ISBLANK(laps_times[[#This Row],[32]]),"DNF",    rounds_cum_time[[#This Row],[31]]+laps_times[[#This Row],[32]])</f>
        <v>7.0582268518518523E-2</v>
      </c>
      <c r="AP30" s="139">
        <f>IF(ISBLANK(laps_times[[#This Row],[33]]),"DNF",    rounds_cum_time[[#This Row],[32]]+laps_times[[#This Row],[33]])</f>
        <v>7.2852361111111111E-2</v>
      </c>
      <c r="AQ30" s="139">
        <f>IF(ISBLANK(laps_times[[#This Row],[34]]),"DNF",    rounds_cum_time[[#This Row],[33]]+laps_times[[#This Row],[34]])</f>
        <v>7.5136053240740741E-2</v>
      </c>
      <c r="AR30" s="139">
        <f>IF(ISBLANK(laps_times[[#This Row],[35]]),"DNF",    rounds_cum_time[[#This Row],[34]]+laps_times[[#This Row],[35]])</f>
        <v>7.7649675925925921E-2</v>
      </c>
      <c r="AS30" s="139">
        <f>IF(ISBLANK(laps_times[[#This Row],[36]]),"DNF",    rounds_cum_time[[#This Row],[35]]+laps_times[[#This Row],[36]])</f>
        <v>7.9877199074074062E-2</v>
      </c>
      <c r="AT30" s="139">
        <f>IF(ISBLANK(laps_times[[#This Row],[37]]),"DNF",    rounds_cum_time[[#This Row],[36]]+laps_times[[#This Row],[37]])</f>
        <v>8.2173090277777763E-2</v>
      </c>
      <c r="AU30" s="139">
        <f>IF(ISBLANK(laps_times[[#This Row],[38]]),"DNF",    rounds_cum_time[[#This Row],[37]]+laps_times[[#This Row],[38]])</f>
        <v>8.4542256944444436E-2</v>
      </c>
      <c r="AV30" s="139">
        <f>IF(ISBLANK(laps_times[[#This Row],[39]]),"DNF",    rounds_cum_time[[#This Row],[38]]+laps_times[[#This Row],[39]])</f>
        <v>8.6826469907407403E-2</v>
      </c>
      <c r="AW30" s="139">
        <f>IF(ISBLANK(laps_times[[#This Row],[40]]),"DNF",    rounds_cum_time[[#This Row],[39]]+laps_times[[#This Row],[40]])</f>
        <v>8.9199930555555557E-2</v>
      </c>
      <c r="AX30" s="139">
        <f>IF(ISBLANK(laps_times[[#This Row],[41]]),"DNF",    rounds_cum_time[[#This Row],[40]]+laps_times[[#This Row],[41]])</f>
        <v>9.1595914351851854E-2</v>
      </c>
      <c r="AY30" s="139">
        <f>IF(ISBLANK(laps_times[[#This Row],[42]]),"DNF",    rounds_cum_time[[#This Row],[41]]+laps_times[[#This Row],[42]])</f>
        <v>9.3944618055555554E-2</v>
      </c>
      <c r="AZ30" s="139">
        <f>IF(ISBLANK(laps_times[[#This Row],[43]]),"DNF",    rounds_cum_time[[#This Row],[42]]+laps_times[[#This Row],[43]])</f>
        <v>9.6303090277777781E-2</v>
      </c>
      <c r="BA30" s="139">
        <f>IF(ISBLANK(laps_times[[#This Row],[44]]),"DNF",    rounds_cum_time[[#This Row],[43]]+laps_times[[#This Row],[44]])</f>
        <v>9.8684606481481488E-2</v>
      </c>
      <c r="BB30" s="139">
        <f>IF(ISBLANK(laps_times[[#This Row],[45]]),"DNF",    rounds_cum_time[[#This Row],[44]]+laps_times[[#This Row],[45]])</f>
        <v>0.10107055555555557</v>
      </c>
      <c r="BC30" s="139">
        <f>IF(ISBLANK(laps_times[[#This Row],[46]]),"DNF",    rounds_cum_time[[#This Row],[45]]+laps_times[[#This Row],[46]])</f>
        <v>0.10357783564814815</v>
      </c>
      <c r="BD30" s="139">
        <f>IF(ISBLANK(laps_times[[#This Row],[47]]),"DNF",    rounds_cum_time[[#This Row],[46]]+laps_times[[#This Row],[47]])</f>
        <v>0.1059584375</v>
      </c>
      <c r="BE30" s="139">
        <f>IF(ISBLANK(laps_times[[#This Row],[48]]),"DNF",    rounds_cum_time[[#This Row],[47]]+laps_times[[#This Row],[48]])</f>
        <v>0.10841373842592593</v>
      </c>
      <c r="BF30" s="139">
        <f>IF(ISBLANK(laps_times[[#This Row],[49]]),"DNF",    rounds_cum_time[[#This Row],[48]]+laps_times[[#This Row],[49]])</f>
        <v>0.11095684027777777</v>
      </c>
      <c r="BG30" s="139">
        <f>IF(ISBLANK(laps_times[[#This Row],[50]]),"DNF",    rounds_cum_time[[#This Row],[49]]+laps_times[[#This Row],[50]])</f>
        <v>0.1134432986111111</v>
      </c>
      <c r="BH30" s="139">
        <f>IF(ISBLANK(laps_times[[#This Row],[51]]),"DNF",    rounds_cum_time[[#This Row],[50]]+laps_times[[#This Row],[51]])</f>
        <v>0.11590313657407407</v>
      </c>
      <c r="BI30" s="139">
        <f>IF(ISBLANK(laps_times[[#This Row],[52]]),"DNF",    rounds_cum_time[[#This Row],[51]]+laps_times[[#This Row],[52]])</f>
        <v>0.11844317129629629</v>
      </c>
      <c r="BJ30" s="139">
        <f>IF(ISBLANK(laps_times[[#This Row],[53]]),"DNF",    rounds_cum_time[[#This Row],[52]]+laps_times[[#This Row],[53]])</f>
        <v>0.12093734953703704</v>
      </c>
      <c r="BK30" s="139">
        <f>IF(ISBLANK(laps_times[[#This Row],[54]]),"DNF",    rounds_cum_time[[#This Row],[53]]+laps_times[[#This Row],[54]])</f>
        <v>0.1234794212962963</v>
      </c>
      <c r="BL30" s="139">
        <f>IF(ISBLANK(laps_times[[#This Row],[55]]),"DNF",    rounds_cum_time[[#This Row],[54]]+laps_times[[#This Row],[55]])</f>
        <v>0.12597725694444445</v>
      </c>
      <c r="BM30" s="139">
        <f>IF(ISBLANK(laps_times[[#This Row],[56]]),"DNF",    rounds_cum_time[[#This Row],[55]]+laps_times[[#This Row],[56]])</f>
        <v>0.12854760416666666</v>
      </c>
      <c r="BN30" s="139">
        <f>IF(ISBLANK(laps_times[[#This Row],[57]]),"DNF",    rounds_cum_time[[#This Row],[56]]+laps_times[[#This Row],[57]])</f>
        <v>0.13100869212962962</v>
      </c>
      <c r="BO30" s="139">
        <f>IF(ISBLANK(laps_times[[#This Row],[58]]),"DNF",    rounds_cum_time[[#This Row],[57]]+laps_times[[#This Row],[58]])</f>
        <v>0.13352628472222222</v>
      </c>
      <c r="BP30" s="139">
        <f>IF(ISBLANK(laps_times[[#This Row],[59]]),"DNF",    rounds_cum_time[[#This Row],[58]]+laps_times[[#This Row],[59]])</f>
        <v>0.1360473148148148</v>
      </c>
      <c r="BQ30" s="139">
        <f>IF(ISBLANK(laps_times[[#This Row],[60]]),"DNF",    rounds_cum_time[[#This Row],[59]]+laps_times[[#This Row],[60]])</f>
        <v>0.13862027777777777</v>
      </c>
      <c r="BR30" s="139">
        <f>IF(ISBLANK(laps_times[[#This Row],[61]]),"DNF",    rounds_cum_time[[#This Row],[60]]+laps_times[[#This Row],[61]])</f>
        <v>0.14111806712962963</v>
      </c>
      <c r="BS30" s="139">
        <f>IF(ISBLANK(laps_times[[#This Row],[62]]),"DNF",    rounds_cum_time[[#This Row],[61]]+laps_times[[#This Row],[62]])</f>
        <v>0.14357581018518517</v>
      </c>
      <c r="BT30" s="140">
        <f>IF(ISBLANK(laps_times[[#This Row],[63]]),"DNF",    rounds_cum_time[[#This Row],[62]]+laps_times[[#This Row],[63]])</f>
        <v>0.14581531249999999</v>
      </c>
    </row>
    <row r="31" spans="2:72" x14ac:dyDescent="0.2">
      <c r="B31" s="130">
        <f>laps_times[[#This Row],[poř]]</f>
        <v>26</v>
      </c>
      <c r="C31" s="131">
        <f>laps_times[[#This Row],[s.č.]]</f>
        <v>118</v>
      </c>
      <c r="D31" s="131" t="str">
        <f>laps_times[[#This Row],[jméno]]</f>
        <v>Jančář Stanislav</v>
      </c>
      <c r="E31" s="132">
        <f>laps_times[[#This Row],[roč]]</f>
        <v>1967</v>
      </c>
      <c r="F31" s="132" t="str">
        <f>laps_times[[#This Row],[kat]]</f>
        <v>MB</v>
      </c>
      <c r="G31" s="132">
        <f>laps_times[[#This Row],[poř_kat]]</f>
        <v>13</v>
      </c>
      <c r="H31" s="131" t="str">
        <f>laps_times[[#This Row],[klub]]</f>
        <v>MK Seitl Ostrava</v>
      </c>
      <c r="I31" s="134">
        <f>laps_times[[#This Row],[celk. čas]]</f>
        <v>0.14640952546296296</v>
      </c>
      <c r="J31" s="139">
        <f>laps_times[[#This Row],[1]]</f>
        <v>2.7798148148148144E-3</v>
      </c>
      <c r="K31" s="139">
        <f>IF(ISBLANK(laps_times[[#This Row],[2]]),"DNF",    rounds_cum_time[[#This Row],[1]]+laps_times[[#This Row],[2]])</f>
        <v>4.9015740740740738E-3</v>
      </c>
      <c r="L31" s="139">
        <f>IF(ISBLANK(laps_times[[#This Row],[3]]),"DNF",    rounds_cum_time[[#This Row],[2]]+laps_times[[#This Row],[3]])</f>
        <v>7.0297337962962961E-3</v>
      </c>
      <c r="M31" s="139">
        <f>IF(ISBLANK(laps_times[[#This Row],[4]]),"DNF",    rounds_cum_time[[#This Row],[3]]+laps_times[[#This Row],[4]])</f>
        <v>9.1856249999999993E-3</v>
      </c>
      <c r="N31" s="139">
        <f>IF(ISBLANK(laps_times[[#This Row],[5]]),"DNF",    rounds_cum_time[[#This Row],[4]]+laps_times[[#This Row],[5]])</f>
        <v>1.1348078703703704E-2</v>
      </c>
      <c r="O31" s="139">
        <f>IF(ISBLANK(laps_times[[#This Row],[6]]),"DNF",    rounds_cum_time[[#This Row],[5]]+laps_times[[#This Row],[6]])</f>
        <v>1.3510162037037038E-2</v>
      </c>
      <c r="P31" s="139">
        <f>IF(ISBLANK(laps_times[[#This Row],[7]]),"DNF",    rounds_cum_time[[#This Row],[6]]+laps_times[[#This Row],[7]])</f>
        <v>1.567070601851852E-2</v>
      </c>
      <c r="Q31" s="139">
        <f>IF(ISBLANK(laps_times[[#This Row],[8]]),"DNF",    rounds_cum_time[[#This Row],[7]]+laps_times[[#This Row],[8]])</f>
        <v>1.7832835648148148E-2</v>
      </c>
      <c r="R31" s="139">
        <f>IF(ISBLANK(laps_times[[#This Row],[9]]),"DNF",    rounds_cum_time[[#This Row],[8]]+laps_times[[#This Row],[9]])</f>
        <v>2.0020150462962964E-2</v>
      </c>
      <c r="S31" s="139">
        <f>IF(ISBLANK(laps_times[[#This Row],[10]]),"DNF",    rounds_cum_time[[#This Row],[9]]+laps_times[[#This Row],[10]])</f>
        <v>2.21865625E-2</v>
      </c>
      <c r="T31" s="139">
        <f>IF(ISBLANK(laps_times[[#This Row],[11]]),"DNF",    rounds_cum_time[[#This Row],[10]]+laps_times[[#This Row],[11]])</f>
        <v>2.4366689814814813E-2</v>
      </c>
      <c r="U31" s="139">
        <f>IF(ISBLANK(laps_times[[#This Row],[12]]),"DNF",    rounds_cum_time[[#This Row],[11]]+laps_times[[#This Row],[12]])</f>
        <v>2.6553136574074071E-2</v>
      </c>
      <c r="V31" s="139">
        <f>IF(ISBLANK(laps_times[[#This Row],[13]]),"DNF",    rounds_cum_time[[#This Row],[12]]+laps_times[[#This Row],[13]])</f>
        <v>2.8701064814814811E-2</v>
      </c>
      <c r="W31" s="139">
        <f>IF(ISBLANK(laps_times[[#This Row],[14]]),"DNF",    rounds_cum_time[[#This Row],[13]]+laps_times[[#This Row],[14]])</f>
        <v>3.0855150462962957E-2</v>
      </c>
      <c r="X31" s="139">
        <f>IF(ISBLANK(laps_times[[#This Row],[15]]),"DNF",    rounds_cum_time[[#This Row],[14]]+laps_times[[#This Row],[15]])</f>
        <v>3.3053530092592584E-2</v>
      </c>
      <c r="Y31" s="139">
        <f>IF(ISBLANK(laps_times[[#This Row],[16]]),"DNF",    rounds_cum_time[[#This Row],[15]]+laps_times[[#This Row],[16]])</f>
        <v>3.5246979166666657E-2</v>
      </c>
      <c r="Z31" s="139">
        <f>IF(ISBLANK(laps_times[[#This Row],[17]]),"DNF",    rounds_cum_time[[#This Row],[16]]+laps_times[[#This Row],[17]])</f>
        <v>3.7423009259259253E-2</v>
      </c>
      <c r="AA31" s="139">
        <f>IF(ISBLANK(laps_times[[#This Row],[18]]),"DNF",    rounds_cum_time[[#This Row],[17]]+laps_times[[#This Row],[18]])</f>
        <v>3.9629548611111107E-2</v>
      </c>
      <c r="AB31" s="139">
        <f>IF(ISBLANK(laps_times[[#This Row],[19]]),"DNF",    rounds_cum_time[[#This Row],[18]]+laps_times[[#This Row],[19]])</f>
        <v>4.182916666666666E-2</v>
      </c>
      <c r="AC31" s="139">
        <f>IF(ISBLANK(laps_times[[#This Row],[20]]),"DNF",    rounds_cum_time[[#This Row],[19]]+laps_times[[#This Row],[20]])</f>
        <v>4.4001782407407403E-2</v>
      </c>
      <c r="AD31" s="139">
        <f>IF(ISBLANK(laps_times[[#This Row],[21]]),"DNF",    rounds_cum_time[[#This Row],[20]]+laps_times[[#This Row],[21]])</f>
        <v>4.623768518518518E-2</v>
      </c>
      <c r="AE31" s="139">
        <f>IF(ISBLANK(laps_times[[#This Row],[22]]),"DNF",    rounds_cum_time[[#This Row],[21]]+laps_times[[#This Row],[22]])</f>
        <v>4.8452326388888883E-2</v>
      </c>
      <c r="AF31" s="139">
        <f>IF(ISBLANK(laps_times[[#This Row],[23]]),"DNF",    rounds_cum_time[[#This Row],[22]]+laps_times[[#This Row],[23]])</f>
        <v>5.0683726851851844E-2</v>
      </c>
      <c r="AG31" s="139">
        <f>IF(ISBLANK(laps_times[[#This Row],[24]]),"DNF",    rounds_cum_time[[#This Row],[23]]+laps_times[[#This Row],[24]])</f>
        <v>5.2906377314814811E-2</v>
      </c>
      <c r="AH31" s="139">
        <f>IF(ISBLANK(laps_times[[#This Row],[25]]),"DNF",    rounds_cum_time[[#This Row],[24]]+laps_times[[#This Row],[25]])</f>
        <v>5.5107199074074069E-2</v>
      </c>
      <c r="AI31" s="139">
        <f>IF(ISBLANK(laps_times[[#This Row],[26]]),"DNF",    rounds_cum_time[[#This Row],[25]]+laps_times[[#This Row],[26]])</f>
        <v>5.7286631944444437E-2</v>
      </c>
      <c r="AJ31" s="139">
        <f>IF(ISBLANK(laps_times[[#This Row],[27]]),"DNF",    rounds_cum_time[[#This Row],[26]]+laps_times[[#This Row],[27]])</f>
        <v>5.9526770833333326E-2</v>
      </c>
      <c r="AK31" s="139">
        <f>IF(ISBLANK(laps_times[[#This Row],[28]]),"DNF",    rounds_cum_time[[#This Row],[27]]+laps_times[[#This Row],[28]])</f>
        <v>6.174749999999999E-2</v>
      </c>
      <c r="AL31" s="139">
        <f>IF(ISBLANK(laps_times[[#This Row],[29]]),"DNF",    rounds_cum_time[[#This Row],[28]]+laps_times[[#This Row],[29]])</f>
        <v>6.3995567129629616E-2</v>
      </c>
      <c r="AM31" s="139">
        <f>IF(ISBLANK(laps_times[[#This Row],[30]]),"DNF",    rounds_cum_time[[#This Row],[29]]+laps_times[[#This Row],[30]])</f>
        <v>6.6227800925925909E-2</v>
      </c>
      <c r="AN31" s="139">
        <f>IF(ISBLANK(laps_times[[#This Row],[31]]),"DNF",    rounds_cum_time[[#This Row],[30]]+laps_times[[#This Row],[31]])</f>
        <v>6.8497615740740717E-2</v>
      </c>
      <c r="AO31" s="139">
        <f>IF(ISBLANK(laps_times[[#This Row],[32]]),"DNF",    rounds_cum_time[[#This Row],[31]]+laps_times[[#This Row],[32]])</f>
        <v>7.0722129629629607E-2</v>
      </c>
      <c r="AP31" s="139">
        <f>IF(ISBLANK(laps_times[[#This Row],[33]]),"DNF",    rounds_cum_time[[#This Row],[32]]+laps_times[[#This Row],[33]])</f>
        <v>7.2976458333333313E-2</v>
      </c>
      <c r="AQ31" s="139">
        <f>IF(ISBLANK(laps_times[[#This Row],[34]]),"DNF",    rounds_cum_time[[#This Row],[33]]+laps_times[[#This Row],[34]])</f>
        <v>7.5210706018518494E-2</v>
      </c>
      <c r="AR31" s="139">
        <f>IF(ISBLANK(laps_times[[#This Row],[35]]),"DNF",    rounds_cum_time[[#This Row],[34]]+laps_times[[#This Row],[35]])</f>
        <v>7.744947916666664E-2</v>
      </c>
      <c r="AS31" s="139">
        <f>IF(ISBLANK(laps_times[[#This Row],[36]]),"DNF",    rounds_cum_time[[#This Row],[35]]+laps_times[[#This Row],[36]])</f>
        <v>7.9723495370370351E-2</v>
      </c>
      <c r="AT31" s="139">
        <f>IF(ISBLANK(laps_times[[#This Row],[37]]),"DNF",    rounds_cum_time[[#This Row],[36]]+laps_times[[#This Row],[37]])</f>
        <v>8.2015659722222203E-2</v>
      </c>
      <c r="AU31" s="139">
        <f>IF(ISBLANK(laps_times[[#This Row],[38]]),"DNF",    rounds_cum_time[[#This Row],[37]]+laps_times[[#This Row],[38]])</f>
        <v>8.4282488425925908E-2</v>
      </c>
      <c r="AV31" s="139">
        <f>IF(ISBLANK(laps_times[[#This Row],[39]]),"DNF",    rounds_cum_time[[#This Row],[38]]+laps_times[[#This Row],[39]])</f>
        <v>8.6517476851851835E-2</v>
      </c>
      <c r="AW31" s="139">
        <f>IF(ISBLANK(laps_times[[#This Row],[40]]),"DNF",    rounds_cum_time[[#This Row],[39]]+laps_times[[#This Row],[40]])</f>
        <v>8.8762615740740722E-2</v>
      </c>
      <c r="AX31" s="139">
        <f>IF(ISBLANK(laps_times[[#This Row],[41]]),"DNF",    rounds_cum_time[[#This Row],[40]]+laps_times[[#This Row],[41]])</f>
        <v>9.1001793981481463E-2</v>
      </c>
      <c r="AY31" s="139">
        <f>IF(ISBLANK(laps_times[[#This Row],[42]]),"DNF",    rounds_cum_time[[#This Row],[41]]+laps_times[[#This Row],[42]])</f>
        <v>9.3298912037037024E-2</v>
      </c>
      <c r="AZ31" s="139">
        <f>IF(ISBLANK(laps_times[[#This Row],[43]]),"DNF",    rounds_cum_time[[#This Row],[42]]+laps_times[[#This Row],[43]])</f>
        <v>9.558931712962962E-2</v>
      </c>
      <c r="BA31" s="139">
        <f>IF(ISBLANK(laps_times[[#This Row],[44]]),"DNF",    rounds_cum_time[[#This Row],[43]]+laps_times[[#This Row],[44]])</f>
        <v>9.7895590277777764E-2</v>
      </c>
      <c r="BB31" s="139">
        <f>IF(ISBLANK(laps_times[[#This Row],[45]]),"DNF",    rounds_cum_time[[#This Row],[44]]+laps_times[[#This Row],[45]])</f>
        <v>0.10020059027777777</v>
      </c>
      <c r="BC31" s="139">
        <f>IF(ISBLANK(laps_times[[#This Row],[46]]),"DNF",    rounds_cum_time[[#This Row],[45]]+laps_times[[#This Row],[46]])</f>
        <v>0.10255703703703703</v>
      </c>
      <c r="BD31" s="139">
        <f>IF(ISBLANK(laps_times[[#This Row],[47]]),"DNF",    rounds_cum_time[[#This Row],[46]]+laps_times[[#This Row],[47]])</f>
        <v>0.10489856481481481</v>
      </c>
      <c r="BE31" s="139">
        <f>IF(ISBLANK(laps_times[[#This Row],[48]]),"DNF",    rounds_cum_time[[#This Row],[47]]+laps_times[[#This Row],[48]])</f>
        <v>0.10729736111111111</v>
      </c>
      <c r="BF31" s="139">
        <f>IF(ISBLANK(laps_times[[#This Row],[49]]),"DNF",    rounds_cum_time[[#This Row],[48]]+laps_times[[#This Row],[49]])</f>
        <v>0.10969688657407407</v>
      </c>
      <c r="BG31" s="139">
        <f>IF(ISBLANK(laps_times[[#This Row],[50]]),"DNF",    rounds_cum_time[[#This Row],[49]]+laps_times[[#This Row],[50]])</f>
        <v>0.11215506944444445</v>
      </c>
      <c r="BH31" s="139">
        <f>IF(ISBLANK(laps_times[[#This Row],[51]]),"DNF",    rounds_cum_time[[#This Row],[50]]+laps_times[[#This Row],[51]])</f>
        <v>0.114624375</v>
      </c>
      <c r="BI31" s="139">
        <f>IF(ISBLANK(laps_times[[#This Row],[52]]),"DNF",    rounds_cum_time[[#This Row],[51]]+laps_times[[#This Row],[52]])</f>
        <v>0.11716196759259259</v>
      </c>
      <c r="BJ31" s="139">
        <f>IF(ISBLANK(laps_times[[#This Row],[53]]),"DNF",    rounds_cum_time[[#This Row],[52]]+laps_times[[#This Row],[53]])</f>
        <v>0.11969733796296296</v>
      </c>
      <c r="BK31" s="139">
        <f>IF(ISBLANK(laps_times[[#This Row],[54]]),"DNF",    rounds_cum_time[[#This Row],[53]]+laps_times[[#This Row],[54]])</f>
        <v>0.1222877662037037</v>
      </c>
      <c r="BL31" s="139">
        <f>IF(ISBLANK(laps_times[[#This Row],[55]]),"DNF",    rounds_cum_time[[#This Row],[54]]+laps_times[[#This Row],[55]])</f>
        <v>0.12484100694444444</v>
      </c>
      <c r="BM31" s="139">
        <f>IF(ISBLANK(laps_times[[#This Row],[56]]),"DNF",    rounds_cum_time[[#This Row],[55]]+laps_times[[#This Row],[56]])</f>
        <v>0.12741465277777778</v>
      </c>
      <c r="BN31" s="139">
        <f>IF(ISBLANK(laps_times[[#This Row],[57]]),"DNF",    rounds_cum_time[[#This Row],[56]]+laps_times[[#This Row],[57]])</f>
        <v>0.13010440972222223</v>
      </c>
      <c r="BO31" s="139">
        <f>IF(ISBLANK(laps_times[[#This Row],[58]]),"DNF",    rounds_cum_time[[#This Row],[57]]+laps_times[[#This Row],[58]])</f>
        <v>0.13284266203703704</v>
      </c>
      <c r="BP31" s="139">
        <f>IF(ISBLANK(laps_times[[#This Row],[59]]),"DNF",    rounds_cum_time[[#This Row],[58]]+laps_times[[#This Row],[59]])</f>
        <v>0.13555465277777778</v>
      </c>
      <c r="BQ31" s="139">
        <f>IF(ISBLANK(laps_times[[#This Row],[60]]),"DNF",    rounds_cum_time[[#This Row],[59]]+laps_times[[#This Row],[60]])</f>
        <v>0.13830396990740743</v>
      </c>
      <c r="BR31" s="139">
        <f>IF(ISBLANK(laps_times[[#This Row],[61]]),"DNF",    rounds_cum_time[[#This Row],[60]]+laps_times[[#This Row],[61]])</f>
        <v>0.1411592939814815</v>
      </c>
      <c r="BS31" s="139">
        <f>IF(ISBLANK(laps_times[[#This Row],[62]]),"DNF",    rounds_cum_time[[#This Row],[61]]+laps_times[[#This Row],[62]])</f>
        <v>0.1438985300925926</v>
      </c>
      <c r="BT31" s="140">
        <f>IF(ISBLANK(laps_times[[#This Row],[63]]),"DNF",    rounds_cum_time[[#This Row],[62]]+laps_times[[#This Row],[63]])</f>
        <v>0.14640952546296296</v>
      </c>
    </row>
    <row r="32" spans="2:72" x14ac:dyDescent="0.2">
      <c r="B32" s="130">
        <f>laps_times[[#This Row],[poř]]</f>
        <v>27</v>
      </c>
      <c r="C32" s="131">
        <f>laps_times[[#This Row],[s.č.]]</f>
        <v>39</v>
      </c>
      <c r="D32" s="131" t="str">
        <f>laps_times[[#This Row],[jméno]]</f>
        <v>Válek Petr</v>
      </c>
      <c r="E32" s="132">
        <f>laps_times[[#This Row],[roč]]</f>
        <v>1974</v>
      </c>
      <c r="F32" s="132" t="str">
        <f>laps_times[[#This Row],[kat]]</f>
        <v>MB</v>
      </c>
      <c r="G32" s="132">
        <f>laps_times[[#This Row],[poř_kat]]</f>
        <v>14</v>
      </c>
      <c r="H32" s="131" t="str">
        <f>laps_times[[#This Row],[klub]]</f>
        <v>Maraton Klub Kladno</v>
      </c>
      <c r="I32" s="134">
        <f>laps_times[[#This Row],[celk. čas]]</f>
        <v>0.14649186342592593</v>
      </c>
      <c r="J32" s="139">
        <f>laps_times[[#This Row],[1]]</f>
        <v>2.8785648148148151E-3</v>
      </c>
      <c r="K32" s="139">
        <f>IF(ISBLANK(laps_times[[#This Row],[2]]),"DNF",    rounds_cum_time[[#This Row],[1]]+laps_times[[#This Row],[2]])</f>
        <v>5.103842592592593E-3</v>
      </c>
      <c r="L32" s="139">
        <f>IF(ISBLANK(laps_times[[#This Row],[3]]),"DNF",    rounds_cum_time[[#This Row],[2]]+laps_times[[#This Row],[3]])</f>
        <v>7.3029166666666676E-3</v>
      </c>
      <c r="M32" s="139">
        <f>IF(ISBLANK(laps_times[[#This Row],[4]]),"DNF",    rounds_cum_time[[#This Row],[3]]+laps_times[[#This Row],[4]])</f>
        <v>9.5589004629629635E-3</v>
      </c>
      <c r="N32" s="139">
        <f>IF(ISBLANK(laps_times[[#This Row],[5]]),"DNF",    rounds_cum_time[[#This Row],[4]]+laps_times[[#This Row],[5]])</f>
        <v>1.1797997685185186E-2</v>
      </c>
      <c r="O32" s="139">
        <f>IF(ISBLANK(laps_times[[#This Row],[6]]),"DNF",    rounds_cum_time[[#This Row],[5]]+laps_times[[#This Row],[6]])</f>
        <v>1.4039976851851852E-2</v>
      </c>
      <c r="P32" s="139">
        <f>IF(ISBLANK(laps_times[[#This Row],[7]]),"DNF",    rounds_cum_time[[#This Row],[6]]+laps_times[[#This Row],[7]])</f>
        <v>1.6365555555555557E-2</v>
      </c>
      <c r="Q32" s="139">
        <f>IF(ISBLANK(laps_times[[#This Row],[8]]),"DNF",    rounds_cum_time[[#This Row],[7]]+laps_times[[#This Row],[8]])</f>
        <v>1.8649664351851853E-2</v>
      </c>
      <c r="R32" s="139">
        <f>IF(ISBLANK(laps_times[[#This Row],[9]]),"DNF",    rounds_cum_time[[#This Row],[8]]+laps_times[[#This Row],[9]])</f>
        <v>2.091846064814815E-2</v>
      </c>
      <c r="S32" s="139">
        <f>IF(ISBLANK(laps_times[[#This Row],[10]]),"DNF",    rounds_cum_time[[#This Row],[9]]+laps_times[[#This Row],[10]])</f>
        <v>2.3208784722222223E-2</v>
      </c>
      <c r="T32" s="139">
        <f>IF(ISBLANK(laps_times[[#This Row],[11]]),"DNF",    rounds_cum_time[[#This Row],[10]]+laps_times[[#This Row],[11]])</f>
        <v>2.5498310185185186E-2</v>
      </c>
      <c r="U32" s="139">
        <f>IF(ISBLANK(laps_times[[#This Row],[12]]),"DNF",    rounds_cum_time[[#This Row],[11]]+laps_times[[#This Row],[12]])</f>
        <v>2.7808530092592595E-2</v>
      </c>
      <c r="V32" s="139">
        <f>IF(ISBLANK(laps_times[[#This Row],[13]]),"DNF",    rounds_cum_time[[#This Row],[12]]+laps_times[[#This Row],[13]])</f>
        <v>3.0052476851851855E-2</v>
      </c>
      <c r="W32" s="139">
        <f>IF(ISBLANK(laps_times[[#This Row],[14]]),"DNF",    rounds_cum_time[[#This Row],[13]]+laps_times[[#This Row],[14]])</f>
        <v>3.2293877314814819E-2</v>
      </c>
      <c r="X32" s="139">
        <f>IF(ISBLANK(laps_times[[#This Row],[15]]),"DNF",    rounds_cum_time[[#This Row],[14]]+laps_times[[#This Row],[15]])</f>
        <v>3.4565601851851854E-2</v>
      </c>
      <c r="Y32" s="139">
        <f>IF(ISBLANK(laps_times[[#This Row],[16]]),"DNF",    rounds_cum_time[[#This Row],[15]]+laps_times[[#This Row],[16]])</f>
        <v>3.6882199074074078E-2</v>
      </c>
      <c r="Z32" s="139">
        <f>IF(ISBLANK(laps_times[[#This Row],[17]]),"DNF",    rounds_cum_time[[#This Row],[16]]+laps_times[[#This Row],[17]])</f>
        <v>3.9146192129629637E-2</v>
      </c>
      <c r="AA32" s="139">
        <f>IF(ISBLANK(laps_times[[#This Row],[18]]),"DNF",    rounds_cum_time[[#This Row],[17]]+laps_times[[#This Row],[18]])</f>
        <v>4.1432210648148157E-2</v>
      </c>
      <c r="AB32" s="139">
        <f>IF(ISBLANK(laps_times[[#This Row],[19]]),"DNF",    rounds_cum_time[[#This Row],[18]]+laps_times[[#This Row],[19]])</f>
        <v>4.3735868055555564E-2</v>
      </c>
      <c r="AC32" s="139">
        <f>IF(ISBLANK(laps_times[[#This Row],[20]]),"DNF",    rounds_cum_time[[#This Row],[19]]+laps_times[[#This Row],[20]])</f>
        <v>4.6012719907407414E-2</v>
      </c>
      <c r="AD32" s="139">
        <f>IF(ISBLANK(laps_times[[#This Row],[21]]),"DNF",    rounds_cum_time[[#This Row],[20]]+laps_times[[#This Row],[21]])</f>
        <v>4.828350694444445E-2</v>
      </c>
      <c r="AE32" s="139">
        <f>IF(ISBLANK(laps_times[[#This Row],[22]]),"DNF",    rounds_cum_time[[#This Row],[21]]+laps_times[[#This Row],[22]])</f>
        <v>5.0554155092592597E-2</v>
      </c>
      <c r="AF32" s="139">
        <f>IF(ISBLANK(laps_times[[#This Row],[23]]),"DNF",    rounds_cum_time[[#This Row],[22]]+laps_times[[#This Row],[23]])</f>
        <v>5.2836493055555558E-2</v>
      </c>
      <c r="AG32" s="139">
        <f>IF(ISBLANK(laps_times[[#This Row],[24]]),"DNF",    rounds_cum_time[[#This Row],[23]]+laps_times[[#This Row],[24]])</f>
        <v>5.5132210648148154E-2</v>
      </c>
      <c r="AH32" s="139">
        <f>IF(ISBLANK(laps_times[[#This Row],[25]]),"DNF",    rounds_cum_time[[#This Row],[24]]+laps_times[[#This Row],[25]])</f>
        <v>5.7416701388888894E-2</v>
      </c>
      <c r="AI32" s="139">
        <f>IF(ISBLANK(laps_times[[#This Row],[26]]),"DNF",    rounds_cum_time[[#This Row],[25]]+laps_times[[#This Row],[26]])</f>
        <v>5.9684953703703705E-2</v>
      </c>
      <c r="AJ32" s="139">
        <f>IF(ISBLANK(laps_times[[#This Row],[27]]),"DNF",    rounds_cum_time[[#This Row],[26]]+laps_times[[#This Row],[27]])</f>
        <v>6.1975590277777777E-2</v>
      </c>
      <c r="AK32" s="139">
        <f>IF(ISBLANK(laps_times[[#This Row],[28]]),"DNF",    rounds_cum_time[[#This Row],[27]]+laps_times[[#This Row],[28]])</f>
        <v>6.4283946759259261E-2</v>
      </c>
      <c r="AL32" s="139">
        <f>IF(ISBLANK(laps_times[[#This Row],[29]]),"DNF",    rounds_cum_time[[#This Row],[28]]+laps_times[[#This Row],[29]])</f>
        <v>6.6623101851851857E-2</v>
      </c>
      <c r="AM32" s="139">
        <f>IF(ISBLANK(laps_times[[#This Row],[30]]),"DNF",    rounds_cum_time[[#This Row],[29]]+laps_times[[#This Row],[30]])</f>
        <v>6.8929826388888893E-2</v>
      </c>
      <c r="AN32" s="139">
        <f>IF(ISBLANK(laps_times[[#This Row],[31]]),"DNF",    rounds_cum_time[[#This Row],[30]]+laps_times[[#This Row],[31]])</f>
        <v>7.1262754629629638E-2</v>
      </c>
      <c r="AO32" s="139">
        <f>IF(ISBLANK(laps_times[[#This Row],[32]]),"DNF",    rounds_cum_time[[#This Row],[31]]+laps_times[[#This Row],[32]])</f>
        <v>7.3594965277777785E-2</v>
      </c>
      <c r="AP32" s="139">
        <f>IF(ISBLANK(laps_times[[#This Row],[33]]),"DNF",    rounds_cum_time[[#This Row],[32]]+laps_times[[#This Row],[33]])</f>
        <v>7.5888101851851852E-2</v>
      </c>
      <c r="AQ32" s="139">
        <f>IF(ISBLANK(laps_times[[#This Row],[34]]),"DNF",    rounds_cum_time[[#This Row],[33]]+laps_times[[#This Row],[34]])</f>
        <v>7.8216921296296302E-2</v>
      </c>
      <c r="AR32" s="139">
        <f>IF(ISBLANK(laps_times[[#This Row],[35]]),"DNF",    rounds_cum_time[[#This Row],[34]]+laps_times[[#This Row],[35]])</f>
        <v>8.055824074074075E-2</v>
      </c>
      <c r="AS32" s="139">
        <f>IF(ISBLANK(laps_times[[#This Row],[36]]),"DNF",    rounds_cum_time[[#This Row],[35]]+laps_times[[#This Row],[36]])</f>
        <v>8.2838032407407419E-2</v>
      </c>
      <c r="AT32" s="139">
        <f>IF(ISBLANK(laps_times[[#This Row],[37]]),"DNF",    rounds_cum_time[[#This Row],[36]]+laps_times[[#This Row],[37]])</f>
        <v>8.5174571759259271E-2</v>
      </c>
      <c r="AU32" s="139">
        <f>IF(ISBLANK(laps_times[[#This Row],[38]]),"DNF",    rounds_cum_time[[#This Row],[37]]+laps_times[[#This Row],[38]])</f>
        <v>8.7516886574074082E-2</v>
      </c>
      <c r="AV32" s="139">
        <f>IF(ISBLANK(laps_times[[#This Row],[39]]),"DNF",    rounds_cum_time[[#This Row],[38]]+laps_times[[#This Row],[39]])</f>
        <v>8.9780821759259263E-2</v>
      </c>
      <c r="AW32" s="139">
        <f>IF(ISBLANK(laps_times[[#This Row],[40]]),"DNF",    rounds_cum_time[[#This Row],[39]]+laps_times[[#This Row],[40]])</f>
        <v>9.2194131944444452E-2</v>
      </c>
      <c r="AX32" s="139">
        <f>IF(ISBLANK(laps_times[[#This Row],[41]]),"DNF",    rounds_cum_time[[#This Row],[40]]+laps_times[[#This Row],[41]])</f>
        <v>9.4676863425925933E-2</v>
      </c>
      <c r="AY32" s="139">
        <f>IF(ISBLANK(laps_times[[#This Row],[42]]),"DNF",    rounds_cum_time[[#This Row],[41]]+laps_times[[#This Row],[42]])</f>
        <v>9.70678587962963E-2</v>
      </c>
      <c r="AZ32" s="139">
        <f>IF(ISBLANK(laps_times[[#This Row],[43]]),"DNF",    rounds_cum_time[[#This Row],[42]]+laps_times[[#This Row],[43]])</f>
        <v>9.9401840277777778E-2</v>
      </c>
      <c r="BA32" s="139">
        <f>IF(ISBLANK(laps_times[[#This Row],[44]]),"DNF",    rounds_cum_time[[#This Row],[43]]+laps_times[[#This Row],[44]])</f>
        <v>0.10174739583333334</v>
      </c>
      <c r="BB32" s="139">
        <f>IF(ISBLANK(laps_times[[#This Row],[45]]),"DNF",    rounds_cum_time[[#This Row],[44]]+laps_times[[#This Row],[45]])</f>
        <v>0.10408496527777779</v>
      </c>
      <c r="BC32" s="139">
        <f>IF(ISBLANK(laps_times[[#This Row],[46]]),"DNF",    rounds_cum_time[[#This Row],[45]]+laps_times[[#This Row],[46]])</f>
        <v>0.10646121527777778</v>
      </c>
      <c r="BD32" s="139">
        <f>IF(ISBLANK(laps_times[[#This Row],[47]]),"DNF",    rounds_cum_time[[#This Row],[46]]+laps_times[[#This Row],[47]])</f>
        <v>0.10879806712962964</v>
      </c>
      <c r="BE32" s="139">
        <f>IF(ISBLANK(laps_times[[#This Row],[48]]),"DNF",    rounds_cum_time[[#This Row],[47]]+laps_times[[#This Row],[48]])</f>
        <v>0.11110778935185187</v>
      </c>
      <c r="BF32" s="139">
        <f>IF(ISBLANK(laps_times[[#This Row],[49]]),"DNF",    rounds_cum_time[[#This Row],[48]]+laps_times[[#This Row],[49]])</f>
        <v>0.11343342592592594</v>
      </c>
      <c r="BG32" s="139">
        <f>IF(ISBLANK(laps_times[[#This Row],[50]]),"DNF",    rounds_cum_time[[#This Row],[49]]+laps_times[[#This Row],[50]])</f>
        <v>0.11578064814814816</v>
      </c>
      <c r="BH32" s="139">
        <f>IF(ISBLANK(laps_times[[#This Row],[51]]),"DNF",    rounds_cum_time[[#This Row],[50]]+laps_times[[#This Row],[51]])</f>
        <v>0.11814591435185186</v>
      </c>
      <c r="BI32" s="139">
        <f>IF(ISBLANK(laps_times[[#This Row],[52]]),"DNF",    rounds_cum_time[[#This Row],[51]]+laps_times[[#This Row],[52]])</f>
        <v>0.12050932870370371</v>
      </c>
      <c r="BJ32" s="139">
        <f>IF(ISBLANK(laps_times[[#This Row],[53]]),"DNF",    rounds_cum_time[[#This Row],[52]]+laps_times[[#This Row],[53]])</f>
        <v>0.12284038194444445</v>
      </c>
      <c r="BK32" s="139">
        <f>IF(ISBLANK(laps_times[[#This Row],[54]]),"DNF",    rounds_cum_time[[#This Row],[53]]+laps_times[[#This Row],[54]])</f>
        <v>0.12517945601851851</v>
      </c>
      <c r="BL32" s="139">
        <f>IF(ISBLANK(laps_times[[#This Row],[55]]),"DNF",    rounds_cum_time[[#This Row],[54]]+laps_times[[#This Row],[55]])</f>
        <v>0.1275383449074074</v>
      </c>
      <c r="BM32" s="139">
        <f>IF(ISBLANK(laps_times[[#This Row],[56]]),"DNF",    rounds_cum_time[[#This Row],[55]]+laps_times[[#This Row],[56]])</f>
        <v>0.12992415509259259</v>
      </c>
      <c r="BN32" s="139">
        <f>IF(ISBLANK(laps_times[[#This Row],[57]]),"DNF",    rounds_cum_time[[#This Row],[56]]+laps_times[[#This Row],[57]])</f>
        <v>0.13234435185185184</v>
      </c>
      <c r="BO32" s="139">
        <f>IF(ISBLANK(laps_times[[#This Row],[58]]),"DNF",    rounds_cum_time[[#This Row],[57]]+laps_times[[#This Row],[58]])</f>
        <v>0.13471706018518517</v>
      </c>
      <c r="BP32" s="139">
        <f>IF(ISBLANK(laps_times[[#This Row],[59]]),"DNF",    rounds_cum_time[[#This Row],[58]]+laps_times[[#This Row],[59]])</f>
        <v>0.13705881944444442</v>
      </c>
      <c r="BQ32" s="139">
        <f>IF(ISBLANK(laps_times[[#This Row],[60]]),"DNF",    rounds_cum_time[[#This Row],[59]]+laps_times[[#This Row],[60]])</f>
        <v>0.1394961111111111</v>
      </c>
      <c r="BR32" s="139">
        <f>IF(ISBLANK(laps_times[[#This Row],[61]]),"DNF",    rounds_cum_time[[#This Row],[60]]+laps_times[[#This Row],[61]])</f>
        <v>0.14188466435185185</v>
      </c>
      <c r="BS32" s="139">
        <f>IF(ISBLANK(laps_times[[#This Row],[62]]),"DNF",    rounds_cum_time[[#This Row],[61]]+laps_times[[#This Row],[62]])</f>
        <v>0.14422067129629629</v>
      </c>
      <c r="BT32" s="140">
        <f>IF(ISBLANK(laps_times[[#This Row],[63]]),"DNF",    rounds_cum_time[[#This Row],[62]]+laps_times[[#This Row],[63]])</f>
        <v>0.14649186342592591</v>
      </c>
    </row>
    <row r="33" spans="2:72" x14ac:dyDescent="0.2">
      <c r="B33" s="130">
        <f>laps_times[[#This Row],[poř]]</f>
        <v>28</v>
      </c>
      <c r="C33" s="131">
        <f>laps_times[[#This Row],[s.č.]]</f>
        <v>128</v>
      </c>
      <c r="D33" s="131" t="str">
        <f>laps_times[[#This Row],[jméno]]</f>
        <v>Potůček Jiří</v>
      </c>
      <c r="E33" s="132">
        <f>laps_times[[#This Row],[roč]]</f>
        <v>1979</v>
      </c>
      <c r="F33" s="132" t="str">
        <f>laps_times[[#This Row],[kat]]</f>
        <v>MA</v>
      </c>
      <c r="G33" s="132">
        <f>laps_times[[#This Row],[poř_kat]]</f>
        <v>8</v>
      </c>
      <c r="H33" s="131" t="str">
        <f>laps_times[[#This Row],[klub]]</f>
        <v>Sanasport team</v>
      </c>
      <c r="I33" s="134">
        <f>laps_times[[#This Row],[celk. čas]]</f>
        <v>0.14723373842592594</v>
      </c>
      <c r="J33" s="139">
        <f>laps_times[[#This Row],[1]]</f>
        <v>2.6002430555555553E-3</v>
      </c>
      <c r="K33" s="139">
        <f>IF(ISBLANK(laps_times[[#This Row],[2]]),"DNF",    rounds_cum_time[[#This Row],[1]]+laps_times[[#This Row],[2]])</f>
        <v>4.4971990740740736E-3</v>
      </c>
      <c r="L33" s="139">
        <f>IF(ISBLANK(laps_times[[#This Row],[3]]),"DNF",    rounds_cum_time[[#This Row],[2]]+laps_times[[#This Row],[3]])</f>
        <v>6.4119212962962958E-3</v>
      </c>
      <c r="M33" s="139">
        <f>IF(ISBLANK(laps_times[[#This Row],[4]]),"DNF",    rounds_cum_time[[#This Row],[3]]+laps_times[[#This Row],[4]])</f>
        <v>8.3354282407407405E-3</v>
      </c>
      <c r="N33" s="139">
        <f>IF(ISBLANK(laps_times[[#This Row],[5]]),"DNF",    rounds_cum_time[[#This Row],[4]]+laps_times[[#This Row],[5]])</f>
        <v>1.0277534722222223E-2</v>
      </c>
      <c r="O33" s="139">
        <f>IF(ISBLANK(laps_times[[#This Row],[6]]),"DNF",    rounds_cum_time[[#This Row],[5]]+laps_times[[#This Row],[6]])</f>
        <v>1.2253483796296297E-2</v>
      </c>
      <c r="P33" s="139">
        <f>IF(ISBLANK(laps_times[[#This Row],[7]]),"DNF",    rounds_cum_time[[#This Row],[6]]+laps_times[[#This Row],[7]])</f>
        <v>1.4256215277777779E-2</v>
      </c>
      <c r="Q33" s="139">
        <f>IF(ISBLANK(laps_times[[#This Row],[8]]),"DNF",    rounds_cum_time[[#This Row],[7]]+laps_times[[#This Row],[8]])</f>
        <v>1.630334490740741E-2</v>
      </c>
      <c r="R33" s="139">
        <f>IF(ISBLANK(laps_times[[#This Row],[9]]),"DNF",    rounds_cum_time[[#This Row],[8]]+laps_times[[#This Row],[9]])</f>
        <v>1.8346435185185188E-2</v>
      </c>
      <c r="S33" s="139">
        <f>IF(ISBLANK(laps_times[[#This Row],[10]]),"DNF",    rounds_cum_time[[#This Row],[9]]+laps_times[[#This Row],[10]])</f>
        <v>2.0477974537037039E-2</v>
      </c>
      <c r="T33" s="139">
        <f>IF(ISBLANK(laps_times[[#This Row],[11]]),"DNF",    rounds_cum_time[[#This Row],[10]]+laps_times[[#This Row],[11]])</f>
        <v>2.2454930555555558E-2</v>
      </c>
      <c r="U33" s="139">
        <f>IF(ISBLANK(laps_times[[#This Row],[12]]),"DNF",    rounds_cum_time[[#This Row],[11]]+laps_times[[#This Row],[12]])</f>
        <v>2.4467245370370372E-2</v>
      </c>
      <c r="V33" s="139">
        <f>IF(ISBLANK(laps_times[[#This Row],[13]]),"DNF",    rounds_cum_time[[#This Row],[12]]+laps_times[[#This Row],[13]])</f>
        <v>2.6478101851851853E-2</v>
      </c>
      <c r="W33" s="139">
        <f>IF(ISBLANK(laps_times[[#This Row],[14]]),"DNF",    rounds_cum_time[[#This Row],[13]]+laps_times[[#This Row],[14]])</f>
        <v>2.8525057870370372E-2</v>
      </c>
      <c r="X33" s="139">
        <f>IF(ISBLANK(laps_times[[#This Row],[15]]),"DNF",    rounds_cum_time[[#This Row],[14]]+laps_times[[#This Row],[15]])</f>
        <v>3.0537384259259261E-2</v>
      </c>
      <c r="Y33" s="139">
        <f>IF(ISBLANK(laps_times[[#This Row],[16]]),"DNF",    rounds_cum_time[[#This Row],[15]]+laps_times[[#This Row],[16]])</f>
        <v>3.2559305555555557E-2</v>
      </c>
      <c r="Z33" s="139">
        <f>IF(ISBLANK(laps_times[[#This Row],[17]]),"DNF",    rounds_cum_time[[#This Row],[16]]+laps_times[[#This Row],[17]])</f>
        <v>3.4585972222222226E-2</v>
      </c>
      <c r="AA33" s="139">
        <f>IF(ISBLANK(laps_times[[#This Row],[18]]),"DNF",    rounds_cum_time[[#This Row],[17]]+laps_times[[#This Row],[18]])</f>
        <v>3.6630925925925928E-2</v>
      </c>
      <c r="AB33" s="139">
        <f>IF(ISBLANK(laps_times[[#This Row],[19]]),"DNF",    rounds_cum_time[[#This Row],[18]]+laps_times[[#This Row],[19]])</f>
        <v>3.8697152777777778E-2</v>
      </c>
      <c r="AC33" s="139">
        <f>IF(ISBLANK(laps_times[[#This Row],[20]]),"DNF",    rounds_cum_time[[#This Row],[19]]+laps_times[[#This Row],[20]])</f>
        <v>4.0713275462962967E-2</v>
      </c>
      <c r="AD33" s="139">
        <f>IF(ISBLANK(laps_times[[#This Row],[21]]),"DNF",    rounds_cum_time[[#This Row],[20]]+laps_times[[#This Row],[21]])</f>
        <v>4.2817013888888894E-2</v>
      </c>
      <c r="AE33" s="139">
        <f>IF(ISBLANK(laps_times[[#This Row],[22]]),"DNF",    rounds_cum_time[[#This Row],[21]]+laps_times[[#This Row],[22]])</f>
        <v>4.5058356481481487E-2</v>
      </c>
      <c r="AF33" s="139">
        <f>IF(ISBLANK(laps_times[[#This Row],[23]]),"DNF",    rounds_cum_time[[#This Row],[22]]+laps_times[[#This Row],[23]])</f>
        <v>4.8479039351851855E-2</v>
      </c>
      <c r="AG33" s="139">
        <f>IF(ISBLANK(laps_times[[#This Row],[24]]),"DNF",    rounds_cum_time[[#This Row],[23]]+laps_times[[#This Row],[24]])</f>
        <v>5.0460393518518519E-2</v>
      </c>
      <c r="AH33" s="139">
        <f>IF(ISBLANK(laps_times[[#This Row],[25]]),"DNF",    rounds_cum_time[[#This Row],[24]]+laps_times[[#This Row],[25]])</f>
        <v>5.2565358796296299E-2</v>
      </c>
      <c r="AI33" s="139">
        <f>IF(ISBLANK(laps_times[[#This Row],[26]]),"DNF",    rounds_cum_time[[#This Row],[25]]+laps_times[[#This Row],[26]])</f>
        <v>5.4601875000000001E-2</v>
      </c>
      <c r="AJ33" s="139">
        <f>IF(ISBLANK(laps_times[[#This Row],[27]]),"DNF",    rounds_cum_time[[#This Row],[26]]+laps_times[[#This Row],[27]])</f>
        <v>5.6700833333333332E-2</v>
      </c>
      <c r="AK33" s="139">
        <f>IF(ISBLANK(laps_times[[#This Row],[28]]),"DNF",    rounds_cum_time[[#This Row],[27]]+laps_times[[#This Row],[28]])</f>
        <v>5.8837789351851848E-2</v>
      </c>
      <c r="AL33" s="139">
        <f>IF(ISBLANK(laps_times[[#This Row],[29]]),"DNF",    rounds_cum_time[[#This Row],[28]]+laps_times[[#This Row],[29]])</f>
        <v>6.0990671296296289E-2</v>
      </c>
      <c r="AM33" s="139">
        <f>IF(ISBLANK(laps_times[[#This Row],[30]]),"DNF",    rounds_cum_time[[#This Row],[29]]+laps_times[[#This Row],[30]])</f>
        <v>6.3182974537037029E-2</v>
      </c>
      <c r="AN33" s="139">
        <f>IF(ISBLANK(laps_times[[#This Row],[31]]),"DNF",    rounds_cum_time[[#This Row],[30]]+laps_times[[#This Row],[31]])</f>
        <v>6.5480949074074063E-2</v>
      </c>
      <c r="AO33" s="139">
        <f>IF(ISBLANK(laps_times[[#This Row],[32]]),"DNF",    rounds_cum_time[[#This Row],[31]]+laps_times[[#This Row],[32]])</f>
        <v>6.7801944444444429E-2</v>
      </c>
      <c r="AP33" s="139">
        <f>IF(ISBLANK(laps_times[[#This Row],[33]]),"DNF",    rounds_cum_time[[#This Row],[32]]+laps_times[[#This Row],[33]])</f>
        <v>7.0092222222222209E-2</v>
      </c>
      <c r="AQ33" s="139">
        <f>IF(ISBLANK(laps_times[[#This Row],[34]]),"DNF",    rounds_cum_time[[#This Row],[33]]+laps_times[[#This Row],[34]])</f>
        <v>7.22463773148148E-2</v>
      </c>
      <c r="AR33" s="139">
        <f>IF(ISBLANK(laps_times[[#This Row],[35]]),"DNF",    rounds_cum_time[[#This Row],[34]]+laps_times[[#This Row],[35]])</f>
        <v>7.441707175925924E-2</v>
      </c>
      <c r="AS33" s="139">
        <f>IF(ISBLANK(laps_times[[#This Row],[36]]),"DNF",    rounds_cum_time[[#This Row],[35]]+laps_times[[#This Row],[36]])</f>
        <v>7.6683749999999981E-2</v>
      </c>
      <c r="AT33" s="139">
        <f>IF(ISBLANK(laps_times[[#This Row],[37]]),"DNF",    rounds_cum_time[[#This Row],[36]]+laps_times[[#This Row],[37]])</f>
        <v>7.9048819444444432E-2</v>
      </c>
      <c r="AU33" s="139">
        <f>IF(ISBLANK(laps_times[[#This Row],[38]]),"DNF",    rounds_cum_time[[#This Row],[37]]+laps_times[[#This Row],[38]])</f>
        <v>8.1393425925925911E-2</v>
      </c>
      <c r="AV33" s="139">
        <f>IF(ISBLANK(laps_times[[#This Row],[39]]),"DNF",    rounds_cum_time[[#This Row],[38]]+laps_times[[#This Row],[39]])</f>
        <v>8.3725509259259243E-2</v>
      </c>
      <c r="AW33" s="139">
        <f>IF(ISBLANK(laps_times[[#This Row],[40]]),"DNF",    rounds_cum_time[[#This Row],[39]]+laps_times[[#This Row],[40]])</f>
        <v>8.6025914351851834E-2</v>
      </c>
      <c r="AX33" s="139">
        <f>IF(ISBLANK(laps_times[[#This Row],[41]]),"DNF",    rounds_cum_time[[#This Row],[40]]+laps_times[[#This Row],[41]])</f>
        <v>8.8477222222222207E-2</v>
      </c>
      <c r="AY33" s="139">
        <f>IF(ISBLANK(laps_times[[#This Row],[42]]),"DNF",    rounds_cum_time[[#This Row],[41]]+laps_times[[#This Row],[42]])</f>
        <v>9.0967789351851833E-2</v>
      </c>
      <c r="AZ33" s="139">
        <f>IF(ISBLANK(laps_times[[#This Row],[43]]),"DNF",    rounds_cum_time[[#This Row],[42]]+laps_times[[#This Row],[43]])</f>
        <v>9.3402812499999988E-2</v>
      </c>
      <c r="BA33" s="139">
        <f>IF(ISBLANK(laps_times[[#This Row],[44]]),"DNF",    rounds_cum_time[[#This Row],[43]]+laps_times[[#This Row],[44]])</f>
        <v>9.614788194444443E-2</v>
      </c>
      <c r="BB33" s="139">
        <f>IF(ISBLANK(laps_times[[#This Row],[45]]),"DNF",    rounds_cum_time[[#This Row],[44]]+laps_times[[#This Row],[45]])</f>
        <v>9.8668668981481467E-2</v>
      </c>
      <c r="BC33" s="139">
        <f>IF(ISBLANK(laps_times[[#This Row],[46]]),"DNF",    rounds_cum_time[[#This Row],[45]]+laps_times[[#This Row],[46]])</f>
        <v>0.10118157407407406</v>
      </c>
      <c r="BD33" s="139">
        <f>IF(ISBLANK(laps_times[[#This Row],[47]]),"DNF",    rounds_cum_time[[#This Row],[46]]+laps_times[[#This Row],[47]])</f>
        <v>0.10376491898148146</v>
      </c>
      <c r="BE33" s="139">
        <f>IF(ISBLANK(laps_times[[#This Row],[48]]),"DNF",    rounds_cum_time[[#This Row],[47]]+laps_times[[#This Row],[48]])</f>
        <v>0.10619994212962962</v>
      </c>
      <c r="BF33" s="139">
        <f>IF(ISBLANK(laps_times[[#This Row],[49]]),"DNF",    rounds_cum_time[[#This Row],[48]]+laps_times[[#This Row],[49]])</f>
        <v>0.10879615740740739</v>
      </c>
      <c r="BG33" s="139">
        <f>IF(ISBLANK(laps_times[[#This Row],[50]]),"DNF",    rounds_cum_time[[#This Row],[49]]+laps_times[[#This Row],[50]])</f>
        <v>0.11132765046296295</v>
      </c>
      <c r="BH33" s="139">
        <f>IF(ISBLANK(laps_times[[#This Row],[51]]),"DNF",    rounds_cum_time[[#This Row],[50]]+laps_times[[#This Row],[51]])</f>
        <v>0.11396339120370369</v>
      </c>
      <c r="BI33" s="139">
        <f>IF(ISBLANK(laps_times[[#This Row],[52]]),"DNF",    rounds_cum_time[[#This Row],[51]]+laps_times[[#This Row],[52]])</f>
        <v>0.11716232638888888</v>
      </c>
      <c r="BJ33" s="139">
        <f>IF(ISBLANK(laps_times[[#This Row],[53]]),"DNF",    rounds_cum_time[[#This Row],[52]]+laps_times[[#This Row],[53]])</f>
        <v>0.11979310185185184</v>
      </c>
      <c r="BK33" s="139">
        <f>IF(ISBLANK(laps_times[[#This Row],[54]]),"DNF",    rounds_cum_time[[#This Row],[53]]+laps_times[[#This Row],[54]])</f>
        <v>0.12244582175925925</v>
      </c>
      <c r="BL33" s="139">
        <f>IF(ISBLANK(laps_times[[#This Row],[55]]),"DNF",    rounds_cum_time[[#This Row],[54]]+laps_times[[#This Row],[55]])</f>
        <v>0.12522907407407408</v>
      </c>
      <c r="BM33" s="139">
        <f>IF(ISBLANK(laps_times[[#This Row],[56]]),"DNF",    rounds_cum_time[[#This Row],[55]]+laps_times[[#This Row],[56]])</f>
        <v>0.12777950231481483</v>
      </c>
      <c r="BN33" s="139">
        <f>IF(ISBLANK(laps_times[[#This Row],[57]]),"DNF",    rounds_cum_time[[#This Row],[56]]+laps_times[[#This Row],[57]])</f>
        <v>0.13047629629629631</v>
      </c>
      <c r="BO33" s="139">
        <f>IF(ISBLANK(laps_times[[#This Row],[58]]),"DNF",    rounds_cum_time[[#This Row],[57]]+laps_times[[#This Row],[58]])</f>
        <v>0.13460550925925927</v>
      </c>
      <c r="BP33" s="139">
        <f>IF(ISBLANK(laps_times[[#This Row],[59]]),"DNF",    rounds_cum_time[[#This Row],[58]]+laps_times[[#This Row],[59]])</f>
        <v>0.13712042824074075</v>
      </c>
      <c r="BQ33" s="139">
        <f>IF(ISBLANK(laps_times[[#This Row],[60]]),"DNF",    rounds_cum_time[[#This Row],[59]]+laps_times[[#This Row],[60]])</f>
        <v>0.13993787037037037</v>
      </c>
      <c r="BR33" s="139">
        <f>IF(ISBLANK(laps_times[[#This Row],[61]]),"DNF",    rounds_cum_time[[#This Row],[60]]+laps_times[[#This Row],[61]])</f>
        <v>0.14259560185185186</v>
      </c>
      <c r="BS33" s="139">
        <f>IF(ISBLANK(laps_times[[#This Row],[62]]),"DNF",    rounds_cum_time[[#This Row],[61]]+laps_times[[#This Row],[62]])</f>
        <v>0.14514371527777778</v>
      </c>
      <c r="BT33" s="140">
        <f>IF(ISBLANK(laps_times[[#This Row],[63]]),"DNF",    rounds_cum_time[[#This Row],[62]]+laps_times[[#This Row],[63]])</f>
        <v>0.14723373842592594</v>
      </c>
    </row>
    <row r="34" spans="2:72" x14ac:dyDescent="0.2">
      <c r="B34" s="130">
        <f>laps_times[[#This Row],[poř]]</f>
        <v>29</v>
      </c>
      <c r="C34" s="131">
        <f>laps_times[[#This Row],[s.č.]]</f>
        <v>43</v>
      </c>
      <c r="D34" s="131" t="str">
        <f>laps_times[[#This Row],[jméno]]</f>
        <v>Kalina Bohumil</v>
      </c>
      <c r="E34" s="132">
        <f>laps_times[[#This Row],[roč]]</f>
        <v>1976</v>
      </c>
      <c r="F34" s="132" t="str">
        <f>laps_times[[#This Row],[kat]]</f>
        <v>MA</v>
      </c>
      <c r="G34" s="132">
        <f>laps_times[[#This Row],[poř_kat]]</f>
        <v>9</v>
      </c>
      <c r="H34" s="131" t="str">
        <f>laps_times[[#This Row],[klub]]</f>
        <v>CI5</v>
      </c>
      <c r="I34" s="134">
        <f>laps_times[[#This Row],[celk. čas]]</f>
        <v>0.14776908564814814</v>
      </c>
      <c r="J34" s="139">
        <f>laps_times[[#This Row],[1]]</f>
        <v>2.6058449074074078E-3</v>
      </c>
      <c r="K34" s="139">
        <f>IF(ISBLANK(laps_times[[#This Row],[2]]),"DNF",    rounds_cum_time[[#This Row],[1]]+laps_times[[#This Row],[2]])</f>
        <v>4.6324768518518529E-3</v>
      </c>
      <c r="L34" s="139">
        <f>IF(ISBLANK(laps_times[[#This Row],[3]]),"DNF",    rounds_cum_time[[#This Row],[2]]+laps_times[[#This Row],[3]])</f>
        <v>6.7237500000000006E-3</v>
      </c>
      <c r="M34" s="139">
        <f>IF(ISBLANK(laps_times[[#This Row],[4]]),"DNF",    rounds_cum_time[[#This Row],[3]]+laps_times[[#This Row],[4]])</f>
        <v>8.8448379629629641E-3</v>
      </c>
      <c r="N34" s="139">
        <f>IF(ISBLANK(laps_times[[#This Row],[5]]),"DNF",    rounds_cum_time[[#This Row],[4]]+laps_times[[#This Row],[5]])</f>
        <v>1.0960057870370372E-2</v>
      </c>
      <c r="O34" s="139">
        <f>IF(ISBLANK(laps_times[[#This Row],[6]]),"DNF",    rounds_cum_time[[#This Row],[5]]+laps_times[[#This Row],[6]])</f>
        <v>1.3048796296296298E-2</v>
      </c>
      <c r="P34" s="139">
        <f>IF(ISBLANK(laps_times[[#This Row],[7]]),"DNF",    rounds_cum_time[[#This Row],[6]]+laps_times[[#This Row],[7]])</f>
        <v>1.5131712962962965E-2</v>
      </c>
      <c r="Q34" s="139">
        <f>IF(ISBLANK(laps_times[[#This Row],[8]]),"DNF",    rounds_cum_time[[#This Row],[7]]+laps_times[[#This Row],[8]])</f>
        <v>1.7215335648148151E-2</v>
      </c>
      <c r="R34" s="139">
        <f>IF(ISBLANK(laps_times[[#This Row],[9]]),"DNF",    rounds_cum_time[[#This Row],[8]]+laps_times[[#This Row],[9]])</f>
        <v>1.9272800925925929E-2</v>
      </c>
      <c r="S34" s="139">
        <f>IF(ISBLANK(laps_times[[#This Row],[10]]),"DNF",    rounds_cum_time[[#This Row],[9]]+laps_times[[#This Row],[10]])</f>
        <v>2.1371238425925931E-2</v>
      </c>
      <c r="T34" s="139">
        <f>IF(ISBLANK(laps_times[[#This Row],[11]]),"DNF",    rounds_cum_time[[#This Row],[10]]+laps_times[[#This Row],[11]])</f>
        <v>2.3471527777777782E-2</v>
      </c>
      <c r="U34" s="139">
        <f>IF(ISBLANK(laps_times[[#This Row],[12]]),"DNF",    rounds_cum_time[[#This Row],[11]]+laps_times[[#This Row],[12]])</f>
        <v>2.5583645833333338E-2</v>
      </c>
      <c r="V34" s="139">
        <f>IF(ISBLANK(laps_times[[#This Row],[13]]),"DNF",    rounds_cum_time[[#This Row],[12]]+laps_times[[#This Row],[13]])</f>
        <v>2.7713252314814821E-2</v>
      </c>
      <c r="W34" s="139">
        <f>IF(ISBLANK(laps_times[[#This Row],[14]]),"DNF",    rounds_cum_time[[#This Row],[13]]+laps_times[[#This Row],[14]])</f>
        <v>2.9825775462962969E-2</v>
      </c>
      <c r="X34" s="139">
        <f>IF(ISBLANK(laps_times[[#This Row],[15]]),"DNF",    rounds_cum_time[[#This Row],[14]]+laps_times[[#This Row],[15]])</f>
        <v>3.1933587962962966E-2</v>
      </c>
      <c r="Y34" s="139">
        <f>IF(ISBLANK(laps_times[[#This Row],[16]]),"DNF",    rounds_cum_time[[#This Row],[15]]+laps_times[[#This Row],[16]])</f>
        <v>3.4054907407407409E-2</v>
      </c>
      <c r="Z34" s="139">
        <f>IF(ISBLANK(laps_times[[#This Row],[17]]),"DNF",    rounds_cum_time[[#This Row],[16]]+laps_times[[#This Row],[17]])</f>
        <v>3.613380787037037E-2</v>
      </c>
      <c r="AA34" s="139">
        <f>IF(ISBLANK(laps_times[[#This Row],[18]]),"DNF",    rounds_cum_time[[#This Row],[17]]+laps_times[[#This Row],[18]])</f>
        <v>3.8227361111111108E-2</v>
      </c>
      <c r="AB34" s="139">
        <f>IF(ISBLANK(laps_times[[#This Row],[19]]),"DNF",    rounds_cum_time[[#This Row],[18]]+laps_times[[#This Row],[19]])</f>
        <v>4.0324409722222218E-2</v>
      </c>
      <c r="AC34" s="139">
        <f>IF(ISBLANK(laps_times[[#This Row],[20]]),"DNF",    rounds_cum_time[[#This Row],[19]]+laps_times[[#This Row],[20]])</f>
        <v>4.2433263888888885E-2</v>
      </c>
      <c r="AD34" s="139">
        <f>IF(ISBLANK(laps_times[[#This Row],[21]]),"DNF",    rounds_cum_time[[#This Row],[20]]+laps_times[[#This Row],[21]])</f>
        <v>4.4567129629629623E-2</v>
      </c>
      <c r="AE34" s="139">
        <f>IF(ISBLANK(laps_times[[#This Row],[22]]),"DNF",    rounds_cum_time[[#This Row],[21]]+laps_times[[#This Row],[22]])</f>
        <v>4.6701053240740732E-2</v>
      </c>
      <c r="AF34" s="139">
        <f>IF(ISBLANK(laps_times[[#This Row],[23]]),"DNF",    rounds_cum_time[[#This Row],[22]]+laps_times[[#This Row],[23]])</f>
        <v>4.8867025462962954E-2</v>
      </c>
      <c r="AG34" s="139">
        <f>IF(ISBLANK(laps_times[[#This Row],[24]]),"DNF",    rounds_cum_time[[#This Row],[23]]+laps_times[[#This Row],[24]])</f>
        <v>5.1012013888888881E-2</v>
      </c>
      <c r="AH34" s="139">
        <f>IF(ISBLANK(laps_times[[#This Row],[25]]),"DNF",    rounds_cum_time[[#This Row],[24]]+laps_times[[#This Row],[25]])</f>
        <v>5.3265891203703696E-2</v>
      </c>
      <c r="AI34" s="139">
        <f>IF(ISBLANK(laps_times[[#This Row],[26]]),"DNF",    rounds_cum_time[[#This Row],[25]]+laps_times[[#This Row],[26]])</f>
        <v>5.53483449074074E-2</v>
      </c>
      <c r="AJ34" s="139">
        <f>IF(ISBLANK(laps_times[[#This Row],[27]]),"DNF",    rounds_cum_time[[#This Row],[26]]+laps_times[[#This Row],[27]])</f>
        <v>5.7487303240740736E-2</v>
      </c>
      <c r="AK34" s="139">
        <f>IF(ISBLANK(laps_times[[#This Row],[28]]),"DNF",    rounds_cum_time[[#This Row],[27]]+laps_times[[#This Row],[28]])</f>
        <v>5.9653333333333329E-2</v>
      </c>
      <c r="AL34" s="139">
        <f>IF(ISBLANK(laps_times[[#This Row],[29]]),"DNF",    rounds_cum_time[[#This Row],[28]]+laps_times[[#This Row],[29]])</f>
        <v>6.1801782407407406E-2</v>
      </c>
      <c r="AM34" s="139">
        <f>IF(ISBLANK(laps_times[[#This Row],[30]]),"DNF",    rounds_cum_time[[#This Row],[29]]+laps_times[[#This Row],[30]])</f>
        <v>6.3937048611111116E-2</v>
      </c>
      <c r="AN34" s="139">
        <f>IF(ISBLANK(laps_times[[#This Row],[31]]),"DNF",    rounds_cum_time[[#This Row],[30]]+laps_times[[#This Row],[31]])</f>
        <v>6.6097511574074078E-2</v>
      </c>
      <c r="AO34" s="139">
        <f>IF(ISBLANK(laps_times[[#This Row],[32]]),"DNF",    rounds_cum_time[[#This Row],[31]]+laps_times[[#This Row],[32]])</f>
        <v>6.8257951388888891E-2</v>
      </c>
      <c r="AP34" s="139">
        <f>IF(ISBLANK(laps_times[[#This Row],[33]]),"DNF",    rounds_cum_time[[#This Row],[32]]+laps_times[[#This Row],[33]])</f>
        <v>7.0379548611111106E-2</v>
      </c>
      <c r="AQ34" s="139">
        <f>IF(ISBLANK(laps_times[[#This Row],[34]]),"DNF",    rounds_cum_time[[#This Row],[33]]+laps_times[[#This Row],[34]])</f>
        <v>7.2552013888888878E-2</v>
      </c>
      <c r="AR34" s="139">
        <f>IF(ISBLANK(laps_times[[#This Row],[35]]),"DNF",    rounds_cum_time[[#This Row],[34]]+laps_times[[#This Row],[35]])</f>
        <v>7.4746006944444429E-2</v>
      </c>
      <c r="AS34" s="139">
        <f>IF(ISBLANK(laps_times[[#This Row],[36]]),"DNF",    rounds_cum_time[[#This Row],[35]]+laps_times[[#This Row],[36]])</f>
        <v>7.6912569444444426E-2</v>
      </c>
      <c r="AT34" s="139">
        <f>IF(ISBLANK(laps_times[[#This Row],[37]]),"DNF",    rounds_cum_time[[#This Row],[36]]+laps_times[[#This Row],[37]])</f>
        <v>7.9116689814814803E-2</v>
      </c>
      <c r="AU34" s="139">
        <f>IF(ISBLANK(laps_times[[#This Row],[38]]),"DNF",    rounds_cum_time[[#This Row],[37]]+laps_times[[#This Row],[38]])</f>
        <v>8.1357766203703691E-2</v>
      </c>
      <c r="AV34" s="139">
        <f>IF(ISBLANK(laps_times[[#This Row],[39]]),"DNF",    rounds_cum_time[[#This Row],[38]]+laps_times[[#This Row],[39]])</f>
        <v>8.361788194444443E-2</v>
      </c>
      <c r="AW34" s="139">
        <f>IF(ISBLANK(laps_times[[#This Row],[40]]),"DNF",    rounds_cum_time[[#This Row],[39]]+laps_times[[#This Row],[40]])</f>
        <v>8.5894328703703685E-2</v>
      </c>
      <c r="AX34" s="139">
        <f>IF(ISBLANK(laps_times[[#This Row],[41]]),"DNF",    rounds_cum_time[[#This Row],[40]]+laps_times[[#This Row],[41]])</f>
        <v>8.8155057870370354E-2</v>
      </c>
      <c r="AY34" s="139">
        <f>IF(ISBLANK(laps_times[[#This Row],[42]]),"DNF",    rounds_cum_time[[#This Row],[41]]+laps_times[[#This Row],[42]])</f>
        <v>9.048942129629628E-2</v>
      </c>
      <c r="AZ34" s="139">
        <f>IF(ISBLANK(laps_times[[#This Row],[43]]),"DNF",    rounds_cum_time[[#This Row],[42]]+laps_times[[#This Row],[43]])</f>
        <v>9.2839525462962952E-2</v>
      </c>
      <c r="BA34" s="139">
        <f>IF(ISBLANK(laps_times[[#This Row],[44]]),"DNF",    rounds_cum_time[[#This Row],[43]]+laps_times[[#This Row],[44]])</f>
        <v>9.5215428240740724E-2</v>
      </c>
      <c r="BB34" s="139">
        <f>IF(ISBLANK(laps_times[[#This Row],[45]]),"DNF",    rounds_cum_time[[#This Row],[44]]+laps_times[[#This Row],[45]])</f>
        <v>9.7576979166666647E-2</v>
      </c>
      <c r="BC34" s="139">
        <f>IF(ISBLANK(laps_times[[#This Row],[46]]),"DNF",    rounds_cum_time[[#This Row],[45]]+laps_times[[#This Row],[46]])</f>
        <v>0.10001803240740739</v>
      </c>
      <c r="BD34" s="139">
        <f>IF(ISBLANK(laps_times[[#This Row],[47]]),"DNF",    rounds_cum_time[[#This Row],[46]]+laps_times[[#This Row],[47]])</f>
        <v>0.10246023148148146</v>
      </c>
      <c r="BE34" s="139">
        <f>IF(ISBLANK(laps_times[[#This Row],[48]]),"DNF",    rounds_cum_time[[#This Row],[47]]+laps_times[[#This Row],[48]])</f>
        <v>0.10492869212962962</v>
      </c>
      <c r="BF34" s="139">
        <f>IF(ISBLANK(laps_times[[#This Row],[49]]),"DNF",    rounds_cum_time[[#This Row],[48]]+laps_times[[#This Row],[49]])</f>
        <v>0.10741789351851851</v>
      </c>
      <c r="BG34" s="139">
        <f>IF(ISBLANK(laps_times[[#This Row],[50]]),"DNF",    rounds_cum_time[[#This Row],[49]]+laps_times[[#This Row],[50]])</f>
        <v>0.10995586805555554</v>
      </c>
      <c r="BH34" s="139">
        <f>IF(ISBLANK(laps_times[[#This Row],[51]]),"DNF",    rounds_cum_time[[#This Row],[50]]+laps_times[[#This Row],[51]])</f>
        <v>0.11257644675925925</v>
      </c>
      <c r="BI34" s="139">
        <f>IF(ISBLANK(laps_times[[#This Row],[52]]),"DNF",    rounds_cum_time[[#This Row],[51]]+laps_times[[#This Row],[52]])</f>
        <v>0.11520439814814813</v>
      </c>
      <c r="BJ34" s="139">
        <f>IF(ISBLANK(laps_times[[#This Row],[53]]),"DNF",    rounds_cum_time[[#This Row],[52]]+laps_times[[#This Row],[53]])</f>
        <v>0.11787493055555553</v>
      </c>
      <c r="BK34" s="139">
        <f>IF(ISBLANK(laps_times[[#This Row],[54]]),"DNF",    rounds_cum_time[[#This Row],[53]]+laps_times[[#This Row],[54]])</f>
        <v>0.12068471064814813</v>
      </c>
      <c r="BL34" s="139">
        <f>IF(ISBLANK(laps_times[[#This Row],[55]]),"DNF",    rounds_cum_time[[#This Row],[54]]+laps_times[[#This Row],[55]])</f>
        <v>0.12369528935185184</v>
      </c>
      <c r="BM34" s="139">
        <f>IF(ISBLANK(laps_times[[#This Row],[56]]),"DNF",    rounds_cum_time[[#This Row],[55]]+laps_times[[#This Row],[56]])</f>
        <v>0.12650962962962961</v>
      </c>
      <c r="BN34" s="139">
        <f>IF(ISBLANK(laps_times[[#This Row],[57]]),"DNF",    rounds_cum_time[[#This Row],[56]]+laps_times[[#This Row],[57]])</f>
        <v>0.12933701388888888</v>
      </c>
      <c r="BO34" s="139">
        <f>IF(ISBLANK(laps_times[[#This Row],[58]]),"DNF",    rounds_cum_time[[#This Row],[57]]+laps_times[[#This Row],[58]])</f>
        <v>0.13251910879629628</v>
      </c>
      <c r="BP34" s="139">
        <f>IF(ISBLANK(laps_times[[#This Row],[59]]),"DNF",    rounds_cum_time[[#This Row],[58]]+laps_times[[#This Row],[59]])</f>
        <v>0.13543376157407405</v>
      </c>
      <c r="BQ34" s="139">
        <f>IF(ISBLANK(laps_times[[#This Row],[60]]),"DNF",    rounds_cum_time[[#This Row],[59]]+laps_times[[#This Row],[60]])</f>
        <v>0.13860597222222221</v>
      </c>
      <c r="BR34" s="139">
        <f>IF(ISBLANK(laps_times[[#This Row],[61]]),"DNF",    rounds_cum_time[[#This Row],[60]]+laps_times[[#This Row],[61]])</f>
        <v>0.14158899305555553</v>
      </c>
      <c r="BS34" s="139">
        <f>IF(ISBLANK(laps_times[[#This Row],[62]]),"DNF",    rounds_cum_time[[#This Row],[61]]+laps_times[[#This Row],[62]])</f>
        <v>0.14482929398148145</v>
      </c>
      <c r="BT34" s="140">
        <f>IF(ISBLANK(laps_times[[#This Row],[63]]),"DNF",    rounds_cum_time[[#This Row],[62]]+laps_times[[#This Row],[63]])</f>
        <v>0.14776908564814811</v>
      </c>
    </row>
    <row r="35" spans="2:72" x14ac:dyDescent="0.2">
      <c r="B35" s="130">
        <f>laps_times[[#This Row],[poř]]</f>
        <v>30</v>
      </c>
      <c r="C35" s="131">
        <f>laps_times[[#This Row],[s.č.]]</f>
        <v>30</v>
      </c>
      <c r="D35" s="131" t="str">
        <f>laps_times[[#This Row],[jméno]]</f>
        <v>Kocourek Jan</v>
      </c>
      <c r="E35" s="132">
        <f>laps_times[[#This Row],[roč]]</f>
        <v>1966</v>
      </c>
      <c r="F35" s="132" t="str">
        <f>laps_times[[#This Row],[kat]]</f>
        <v>MB</v>
      </c>
      <c r="G35" s="132">
        <f>laps_times[[#This Row],[poř_kat]]</f>
        <v>15</v>
      </c>
      <c r="H35" s="131" t="str">
        <f>laps_times[[#This Row],[klub]]</f>
        <v>SAYERLACK Prachatice</v>
      </c>
      <c r="I35" s="134">
        <f>laps_times[[#This Row],[celk. čas]]</f>
        <v>0.14787380787037038</v>
      </c>
      <c r="J35" s="139">
        <f>laps_times[[#This Row],[1]]</f>
        <v>2.8218518518518519E-3</v>
      </c>
      <c r="K35" s="139">
        <f>IF(ISBLANK(laps_times[[#This Row],[2]]),"DNF",    rounds_cum_time[[#This Row],[1]]+laps_times[[#This Row],[2]])</f>
        <v>5.0132407407407409E-3</v>
      </c>
      <c r="L35" s="139">
        <f>IF(ISBLANK(laps_times[[#This Row],[3]]),"DNF",    rounds_cum_time[[#This Row],[2]]+laps_times[[#This Row],[3]])</f>
        <v>7.2307986111111115E-3</v>
      </c>
      <c r="M35" s="139">
        <f>IF(ISBLANK(laps_times[[#This Row],[4]]),"DNF",    rounds_cum_time[[#This Row],[3]]+laps_times[[#This Row],[4]])</f>
        <v>9.4658564814814813E-3</v>
      </c>
      <c r="N35" s="139">
        <f>IF(ISBLANK(laps_times[[#This Row],[5]]),"DNF",    rounds_cum_time[[#This Row],[4]]+laps_times[[#This Row],[5]])</f>
        <v>1.1687013888888889E-2</v>
      </c>
      <c r="O35" s="139">
        <f>IF(ISBLANK(laps_times[[#This Row],[6]]),"DNF",    rounds_cum_time[[#This Row],[5]]+laps_times[[#This Row],[6]])</f>
        <v>1.386150462962963E-2</v>
      </c>
      <c r="P35" s="139">
        <f>IF(ISBLANK(laps_times[[#This Row],[7]]),"DNF",    rounds_cum_time[[#This Row],[6]]+laps_times[[#This Row],[7]])</f>
        <v>1.6072962962962963E-2</v>
      </c>
      <c r="Q35" s="139">
        <f>IF(ISBLANK(laps_times[[#This Row],[8]]),"DNF",    rounds_cum_time[[#This Row],[7]]+laps_times[[#This Row],[8]])</f>
        <v>1.8227511574074075E-2</v>
      </c>
      <c r="R35" s="139">
        <f>IF(ISBLANK(laps_times[[#This Row],[9]]),"DNF",    rounds_cum_time[[#This Row],[8]]+laps_times[[#This Row],[9]])</f>
        <v>2.0417430555555557E-2</v>
      </c>
      <c r="S35" s="139">
        <f>IF(ISBLANK(laps_times[[#This Row],[10]]),"DNF",    rounds_cum_time[[#This Row],[9]]+laps_times[[#This Row],[10]])</f>
        <v>2.2613946759259259E-2</v>
      </c>
      <c r="T35" s="139">
        <f>IF(ISBLANK(laps_times[[#This Row],[11]]),"DNF",    rounds_cum_time[[#This Row],[10]]+laps_times[[#This Row],[11]])</f>
        <v>2.4804895833333333E-2</v>
      </c>
      <c r="U35" s="139">
        <f>IF(ISBLANK(laps_times[[#This Row],[12]]),"DNF",    rounds_cum_time[[#This Row],[11]]+laps_times[[#This Row],[12]])</f>
        <v>2.6998981481481481E-2</v>
      </c>
      <c r="V35" s="139">
        <f>IF(ISBLANK(laps_times[[#This Row],[13]]),"DNF",    rounds_cum_time[[#This Row],[12]]+laps_times[[#This Row],[13]])</f>
        <v>2.9164155092592594E-2</v>
      </c>
      <c r="W35" s="139">
        <f>IF(ISBLANK(laps_times[[#This Row],[14]]),"DNF",    rounds_cum_time[[#This Row],[13]]+laps_times[[#This Row],[14]])</f>
        <v>3.1353981481481483E-2</v>
      </c>
      <c r="X35" s="139">
        <f>IF(ISBLANK(laps_times[[#This Row],[15]]),"DNF",    rounds_cum_time[[#This Row],[14]]+laps_times[[#This Row],[15]])</f>
        <v>3.3580324074074075E-2</v>
      </c>
      <c r="Y35" s="139">
        <f>IF(ISBLANK(laps_times[[#This Row],[16]]),"DNF",    rounds_cum_time[[#This Row],[15]]+laps_times[[#This Row],[16]])</f>
        <v>3.5788599537037037E-2</v>
      </c>
      <c r="Z35" s="139">
        <f>IF(ISBLANK(laps_times[[#This Row],[17]]),"DNF",    rounds_cum_time[[#This Row],[16]]+laps_times[[#This Row],[17]])</f>
        <v>3.8022349537037037E-2</v>
      </c>
      <c r="AA35" s="139">
        <f>IF(ISBLANK(laps_times[[#This Row],[18]]),"DNF",    rounds_cum_time[[#This Row],[17]]+laps_times[[#This Row],[18]])</f>
        <v>4.0235937499999999E-2</v>
      </c>
      <c r="AB35" s="139">
        <f>IF(ISBLANK(laps_times[[#This Row],[19]]),"DNF",    rounds_cum_time[[#This Row],[18]]+laps_times[[#This Row],[19]])</f>
        <v>4.2402997685185184E-2</v>
      </c>
      <c r="AC35" s="139">
        <f>IF(ISBLANK(laps_times[[#This Row],[20]]),"DNF",    rounds_cum_time[[#This Row],[19]]+laps_times[[#This Row],[20]])</f>
        <v>4.461773148148148E-2</v>
      </c>
      <c r="AD35" s="139">
        <f>IF(ISBLANK(laps_times[[#This Row],[21]]),"DNF",    rounds_cum_time[[#This Row],[20]]+laps_times[[#This Row],[21]])</f>
        <v>4.6827534722222224E-2</v>
      </c>
      <c r="AE35" s="139">
        <f>IF(ISBLANK(laps_times[[#This Row],[22]]),"DNF",    rounds_cum_time[[#This Row],[21]]+laps_times[[#This Row],[22]])</f>
        <v>4.9041944444444444E-2</v>
      </c>
      <c r="AF35" s="139">
        <f>IF(ISBLANK(laps_times[[#This Row],[23]]),"DNF",    rounds_cum_time[[#This Row],[22]]+laps_times[[#This Row],[23]])</f>
        <v>5.1284606481481483E-2</v>
      </c>
      <c r="AG35" s="139">
        <f>IF(ISBLANK(laps_times[[#This Row],[24]]),"DNF",    rounds_cum_time[[#This Row],[23]]+laps_times[[#This Row],[24]])</f>
        <v>5.3518472222222224E-2</v>
      </c>
      <c r="AH35" s="139">
        <f>IF(ISBLANK(laps_times[[#This Row],[25]]),"DNF",    rounds_cum_time[[#This Row],[24]]+laps_times[[#This Row],[25]])</f>
        <v>5.572206018518519E-2</v>
      </c>
      <c r="AI35" s="139">
        <f>IF(ISBLANK(laps_times[[#This Row],[26]]),"DNF",    rounds_cum_time[[#This Row],[25]]+laps_times[[#This Row],[26]])</f>
        <v>5.7922546296296298E-2</v>
      </c>
      <c r="AJ35" s="139">
        <f>IF(ISBLANK(laps_times[[#This Row],[27]]),"DNF",    rounds_cum_time[[#This Row],[26]]+laps_times[[#This Row],[27]])</f>
        <v>6.0132662037037037E-2</v>
      </c>
      <c r="AK35" s="139">
        <f>IF(ISBLANK(laps_times[[#This Row],[28]]),"DNF",    rounds_cum_time[[#This Row],[27]]+laps_times[[#This Row],[28]])</f>
        <v>6.2365729166666668E-2</v>
      </c>
      <c r="AL35" s="139">
        <f>IF(ISBLANK(laps_times[[#This Row],[29]]),"DNF",    rounds_cum_time[[#This Row],[28]]+laps_times[[#This Row],[29]])</f>
        <v>6.4623263888888893E-2</v>
      </c>
      <c r="AM35" s="139">
        <f>IF(ISBLANK(laps_times[[#This Row],[30]]),"DNF",    rounds_cum_time[[#This Row],[29]]+laps_times[[#This Row],[30]])</f>
        <v>6.6912291666666665E-2</v>
      </c>
      <c r="AN35" s="139">
        <f>IF(ISBLANK(laps_times[[#This Row],[31]]),"DNF",    rounds_cum_time[[#This Row],[30]]+laps_times[[#This Row],[31]])</f>
        <v>6.9199687499999996E-2</v>
      </c>
      <c r="AO35" s="139">
        <f>IF(ISBLANK(laps_times[[#This Row],[32]]),"DNF",    rounds_cum_time[[#This Row],[31]]+laps_times[[#This Row],[32]])</f>
        <v>7.1478611111111104E-2</v>
      </c>
      <c r="AP35" s="139">
        <f>IF(ISBLANK(laps_times[[#This Row],[33]]),"DNF",    rounds_cum_time[[#This Row],[32]]+laps_times[[#This Row],[33]])</f>
        <v>7.3816921296296287E-2</v>
      </c>
      <c r="AQ35" s="139">
        <f>IF(ISBLANK(laps_times[[#This Row],[34]]),"DNF",    rounds_cum_time[[#This Row],[33]]+laps_times[[#This Row],[34]])</f>
        <v>7.6127743055555544E-2</v>
      </c>
      <c r="AR35" s="139">
        <f>IF(ISBLANK(laps_times[[#This Row],[35]]),"DNF",    rounds_cum_time[[#This Row],[34]]+laps_times[[#This Row],[35]])</f>
        <v>7.8445497685185175E-2</v>
      </c>
      <c r="AS35" s="139">
        <f>IF(ISBLANK(laps_times[[#This Row],[36]]),"DNF",    rounds_cum_time[[#This Row],[35]]+laps_times[[#This Row],[36]])</f>
        <v>8.0760162037037023E-2</v>
      </c>
      <c r="AT35" s="139">
        <f>IF(ISBLANK(laps_times[[#This Row],[37]]),"DNF",    rounds_cum_time[[#This Row],[36]]+laps_times[[#This Row],[37]])</f>
        <v>8.3068819444444428E-2</v>
      </c>
      <c r="AU35" s="139">
        <f>IF(ISBLANK(laps_times[[#This Row],[38]]),"DNF",    rounds_cum_time[[#This Row],[37]]+laps_times[[#This Row],[38]])</f>
        <v>8.5368518518518496E-2</v>
      </c>
      <c r="AV35" s="139">
        <f>IF(ISBLANK(laps_times[[#This Row],[39]]),"DNF",    rounds_cum_time[[#This Row],[38]]+laps_times[[#This Row],[39]])</f>
        <v>8.770442129629627E-2</v>
      </c>
      <c r="AW35" s="139">
        <f>IF(ISBLANK(laps_times[[#This Row],[40]]),"DNF",    rounds_cum_time[[#This Row],[39]]+laps_times[[#This Row],[40]])</f>
        <v>9.0050821759259228E-2</v>
      </c>
      <c r="AX35" s="139">
        <f>IF(ISBLANK(laps_times[[#This Row],[41]]),"DNF",    rounds_cum_time[[#This Row],[40]]+laps_times[[#This Row],[41]])</f>
        <v>9.2381597222222195E-2</v>
      </c>
      <c r="AY35" s="139">
        <f>IF(ISBLANK(laps_times[[#This Row],[42]]),"DNF",    rounds_cum_time[[#This Row],[41]]+laps_times[[#This Row],[42]])</f>
        <v>9.4760555555555528E-2</v>
      </c>
      <c r="AZ35" s="139">
        <f>IF(ISBLANK(laps_times[[#This Row],[43]]),"DNF",    rounds_cum_time[[#This Row],[42]]+laps_times[[#This Row],[43]])</f>
        <v>9.7147210648148116E-2</v>
      </c>
      <c r="BA35" s="139">
        <f>IF(ISBLANK(laps_times[[#This Row],[44]]),"DNF",    rounds_cum_time[[#This Row],[43]]+laps_times[[#This Row],[44]])</f>
        <v>9.9543078703703672E-2</v>
      </c>
      <c r="BB35" s="139">
        <f>IF(ISBLANK(laps_times[[#This Row],[45]]),"DNF",    rounds_cum_time[[#This Row],[44]]+laps_times[[#This Row],[45]])</f>
        <v>0.10195221064814812</v>
      </c>
      <c r="BC35" s="139">
        <f>IF(ISBLANK(laps_times[[#This Row],[46]]),"DNF",    rounds_cum_time[[#This Row],[45]]+laps_times[[#This Row],[46]])</f>
        <v>0.10438277777777775</v>
      </c>
      <c r="BD35" s="139">
        <f>IF(ISBLANK(laps_times[[#This Row],[47]]),"DNF",    rounds_cum_time[[#This Row],[46]]+laps_times[[#This Row],[47]])</f>
        <v>0.1068509259259259</v>
      </c>
      <c r="BE35" s="139">
        <f>IF(ISBLANK(laps_times[[#This Row],[48]]),"DNF",    rounds_cum_time[[#This Row],[47]]+laps_times[[#This Row],[48]])</f>
        <v>0.10930956018518516</v>
      </c>
      <c r="BF35" s="139">
        <f>IF(ISBLANK(laps_times[[#This Row],[49]]),"DNF",    rounds_cum_time[[#This Row],[48]]+laps_times[[#This Row],[49]])</f>
        <v>0.11182454861111109</v>
      </c>
      <c r="BG35" s="139">
        <f>IF(ISBLANK(laps_times[[#This Row],[50]]),"DNF",    rounds_cum_time[[#This Row],[49]]+laps_times[[#This Row],[50]])</f>
        <v>0.1143347222222222</v>
      </c>
      <c r="BH35" s="139">
        <f>IF(ISBLANK(laps_times[[#This Row],[51]]),"DNF",    rounds_cum_time[[#This Row],[50]]+laps_times[[#This Row],[51]])</f>
        <v>0.1167406134259259</v>
      </c>
      <c r="BI35" s="139">
        <f>IF(ISBLANK(laps_times[[#This Row],[52]]),"DNF",    rounds_cum_time[[#This Row],[51]]+laps_times[[#This Row],[52]])</f>
        <v>0.11922065972222219</v>
      </c>
      <c r="BJ35" s="139">
        <f>IF(ISBLANK(laps_times[[#This Row],[53]]),"DNF",    rounds_cum_time[[#This Row],[52]]+laps_times[[#This Row],[53]])</f>
        <v>0.12171288194444442</v>
      </c>
      <c r="BK35" s="139">
        <f>IF(ISBLANK(laps_times[[#This Row],[54]]),"DNF",    rounds_cum_time[[#This Row],[53]]+laps_times[[#This Row],[54]])</f>
        <v>0.12418673611111108</v>
      </c>
      <c r="BL35" s="139">
        <f>IF(ISBLANK(laps_times[[#This Row],[55]]),"DNF",    rounds_cum_time[[#This Row],[54]]+laps_times[[#This Row],[55]])</f>
        <v>0.12672370370370367</v>
      </c>
      <c r="BM35" s="139">
        <f>IF(ISBLANK(laps_times[[#This Row],[56]]),"DNF",    rounds_cum_time[[#This Row],[55]]+laps_times[[#This Row],[56]])</f>
        <v>0.12932348379629627</v>
      </c>
      <c r="BN35" s="139">
        <f>IF(ISBLANK(laps_times[[#This Row],[57]]),"DNF",    rounds_cum_time[[#This Row],[56]]+laps_times[[#This Row],[57]])</f>
        <v>0.13196269675925923</v>
      </c>
      <c r="BO35" s="139">
        <f>IF(ISBLANK(laps_times[[#This Row],[58]]),"DNF",    rounds_cum_time[[#This Row],[57]]+laps_times[[#This Row],[58]])</f>
        <v>0.13464885416666664</v>
      </c>
      <c r="BP35" s="139">
        <f>IF(ISBLANK(laps_times[[#This Row],[59]]),"DNF",    rounds_cum_time[[#This Row],[58]]+laps_times[[#This Row],[59]])</f>
        <v>0.1373394907407407</v>
      </c>
      <c r="BQ35" s="139">
        <f>IF(ISBLANK(laps_times[[#This Row],[60]]),"DNF",    rounds_cum_time[[#This Row],[59]]+laps_times[[#This Row],[60]])</f>
        <v>0.14004851851851849</v>
      </c>
      <c r="BR35" s="139">
        <f>IF(ISBLANK(laps_times[[#This Row],[61]]),"DNF",    rounds_cum_time[[#This Row],[60]]+laps_times[[#This Row],[61]])</f>
        <v>0.14273932870370368</v>
      </c>
      <c r="BS35" s="139">
        <f>IF(ISBLANK(laps_times[[#This Row],[62]]),"DNF",    rounds_cum_time[[#This Row],[61]]+laps_times[[#This Row],[62]])</f>
        <v>0.14538378472222219</v>
      </c>
      <c r="BT35" s="140">
        <f>IF(ISBLANK(laps_times[[#This Row],[63]]),"DNF",    rounds_cum_time[[#This Row],[62]]+laps_times[[#This Row],[63]])</f>
        <v>0.14787380787037033</v>
      </c>
    </row>
    <row r="36" spans="2:72" x14ac:dyDescent="0.2">
      <c r="B36" s="130">
        <f>laps_times[[#This Row],[poř]]</f>
        <v>31</v>
      </c>
      <c r="C36" s="131">
        <f>laps_times[[#This Row],[s.č.]]</f>
        <v>41</v>
      </c>
      <c r="D36" s="131" t="str">
        <f>laps_times[[#This Row],[jméno]]</f>
        <v>Gruberova Marketa</v>
      </c>
      <c r="E36" s="132">
        <f>laps_times[[#This Row],[roč]]</f>
        <v>1982</v>
      </c>
      <c r="F36" s="132" t="str">
        <f>laps_times[[#This Row],[kat]]</f>
        <v>ZA</v>
      </c>
      <c r="G36" s="132">
        <f>laps_times[[#This Row],[poř_kat]]</f>
        <v>1</v>
      </c>
      <c r="H36" s="131" t="str">
        <f>laps_times[[#This Row],[klub]]</f>
        <v>Maraton Klub Kladno</v>
      </c>
      <c r="I36" s="134">
        <f>laps_times[[#This Row],[celk. čas]]</f>
        <v>0.14811560185185185</v>
      </c>
      <c r="J36" s="139">
        <f>laps_times[[#This Row],[1]]</f>
        <v>2.9735416666666664E-3</v>
      </c>
      <c r="K36" s="139">
        <f>IF(ISBLANK(laps_times[[#This Row],[2]]),"DNF",    rounds_cum_time[[#This Row],[1]]+laps_times[[#This Row],[2]])</f>
        <v>5.1691087962962966E-3</v>
      </c>
      <c r="L36" s="139">
        <f>IF(ISBLANK(laps_times[[#This Row],[3]]),"DNF",    rounds_cum_time[[#This Row],[2]]+laps_times[[#This Row],[3]])</f>
        <v>7.3672222222222229E-3</v>
      </c>
      <c r="M36" s="139">
        <f>IF(ISBLANK(laps_times[[#This Row],[4]]),"DNF",    rounds_cum_time[[#This Row],[3]]+laps_times[[#This Row],[4]])</f>
        <v>9.5794791666666667E-3</v>
      </c>
      <c r="N36" s="139">
        <f>IF(ISBLANK(laps_times[[#This Row],[5]]),"DNF",    rounds_cum_time[[#This Row],[4]]+laps_times[[#This Row],[5]])</f>
        <v>1.1817314814814815E-2</v>
      </c>
      <c r="O36" s="139">
        <f>IF(ISBLANK(laps_times[[#This Row],[6]]),"DNF",    rounds_cum_time[[#This Row],[5]]+laps_times[[#This Row],[6]])</f>
        <v>1.3897268518518519E-2</v>
      </c>
      <c r="P36" s="139">
        <f>IF(ISBLANK(laps_times[[#This Row],[7]]),"DNF",    rounds_cum_time[[#This Row],[6]]+laps_times[[#This Row],[7]])</f>
        <v>1.5982083333333334E-2</v>
      </c>
      <c r="Q36" s="139">
        <f>IF(ISBLANK(laps_times[[#This Row],[8]]),"DNF",    rounds_cum_time[[#This Row],[7]]+laps_times[[#This Row],[8]])</f>
        <v>1.8093854166666666E-2</v>
      </c>
      <c r="R36" s="139">
        <f>IF(ISBLANK(laps_times[[#This Row],[9]]),"DNF",    rounds_cum_time[[#This Row],[8]]+laps_times[[#This Row],[9]])</f>
        <v>2.0305625000000001E-2</v>
      </c>
      <c r="S36" s="139">
        <f>IF(ISBLANK(laps_times[[#This Row],[10]]),"DNF",    rounds_cum_time[[#This Row],[9]]+laps_times[[#This Row],[10]])</f>
        <v>2.2538784722222222E-2</v>
      </c>
      <c r="T36" s="139">
        <f>IF(ISBLANK(laps_times[[#This Row],[11]]),"DNF",    rounds_cum_time[[#This Row],[10]]+laps_times[[#This Row],[11]])</f>
        <v>2.4672627314814816E-2</v>
      </c>
      <c r="U36" s="139">
        <f>IF(ISBLANK(laps_times[[#This Row],[12]]),"DNF",    rounds_cum_time[[#This Row],[11]]+laps_times[[#This Row],[12]])</f>
        <v>2.6790115740740743E-2</v>
      </c>
      <c r="V36" s="139">
        <f>IF(ISBLANK(laps_times[[#This Row],[13]]),"DNF",    rounds_cum_time[[#This Row],[12]]+laps_times[[#This Row],[13]])</f>
        <v>2.894326388888889E-2</v>
      </c>
      <c r="W36" s="139">
        <f>IF(ISBLANK(laps_times[[#This Row],[14]]),"DNF",    rounds_cum_time[[#This Row],[13]]+laps_times[[#This Row],[14]])</f>
        <v>3.1057418981481483E-2</v>
      </c>
      <c r="X36" s="139">
        <f>IF(ISBLANK(laps_times[[#This Row],[15]]),"DNF",    rounds_cum_time[[#This Row],[14]]+laps_times[[#This Row],[15]])</f>
        <v>3.3197824074074074E-2</v>
      </c>
      <c r="Y36" s="139">
        <f>IF(ISBLANK(laps_times[[#This Row],[16]]),"DNF",    rounds_cum_time[[#This Row],[15]]+laps_times[[#This Row],[16]])</f>
        <v>3.5371689814814818E-2</v>
      </c>
      <c r="Z36" s="139">
        <f>IF(ISBLANK(laps_times[[#This Row],[17]]),"DNF",    rounds_cum_time[[#This Row],[16]]+laps_times[[#This Row],[17]])</f>
        <v>3.7572708333333336E-2</v>
      </c>
      <c r="AA36" s="139">
        <f>IF(ISBLANK(laps_times[[#This Row],[18]]),"DNF",    rounds_cum_time[[#This Row],[17]]+laps_times[[#This Row],[18]])</f>
        <v>3.9788194444444445E-2</v>
      </c>
      <c r="AB36" s="139">
        <f>IF(ISBLANK(laps_times[[#This Row],[19]]),"DNF",    rounds_cum_time[[#This Row],[18]]+laps_times[[#This Row],[19]])</f>
        <v>4.2082222222222222E-2</v>
      </c>
      <c r="AC36" s="139">
        <f>IF(ISBLANK(laps_times[[#This Row],[20]]),"DNF",    rounds_cum_time[[#This Row],[19]]+laps_times[[#This Row],[20]])</f>
        <v>4.4413136574074072E-2</v>
      </c>
      <c r="AD36" s="139">
        <f>IF(ISBLANK(laps_times[[#This Row],[21]]),"DNF",    rounds_cum_time[[#This Row],[20]]+laps_times[[#This Row],[21]])</f>
        <v>4.6697939814814814E-2</v>
      </c>
      <c r="AE36" s="139">
        <f>IF(ISBLANK(laps_times[[#This Row],[22]]),"DNF",    rounds_cum_time[[#This Row],[21]]+laps_times[[#This Row],[22]])</f>
        <v>4.8942650462962964E-2</v>
      </c>
      <c r="AF36" s="139">
        <f>IF(ISBLANK(laps_times[[#This Row],[23]]),"DNF",    rounds_cum_time[[#This Row],[22]]+laps_times[[#This Row],[23]])</f>
        <v>5.1223564814814819E-2</v>
      </c>
      <c r="AG36" s="139">
        <f>IF(ISBLANK(laps_times[[#This Row],[24]]),"DNF",    rounds_cum_time[[#This Row],[23]]+laps_times[[#This Row],[24]])</f>
        <v>5.3492511574074079E-2</v>
      </c>
      <c r="AH36" s="139">
        <f>IF(ISBLANK(laps_times[[#This Row],[25]]),"DNF",    rounds_cum_time[[#This Row],[24]]+laps_times[[#This Row],[25]])</f>
        <v>5.5810254629629637E-2</v>
      </c>
      <c r="AI36" s="139">
        <f>IF(ISBLANK(laps_times[[#This Row],[26]]),"DNF",    rounds_cum_time[[#This Row],[25]]+laps_times[[#This Row],[26]])</f>
        <v>5.8140937500000003E-2</v>
      </c>
      <c r="AJ36" s="139">
        <f>IF(ISBLANK(laps_times[[#This Row],[27]]),"DNF",    rounds_cum_time[[#This Row],[26]]+laps_times[[#This Row],[27]])</f>
        <v>6.0461504629629632E-2</v>
      </c>
      <c r="AK36" s="139">
        <f>IF(ISBLANK(laps_times[[#This Row],[28]]),"DNF",    rounds_cum_time[[#This Row],[27]]+laps_times[[#This Row],[28]])</f>
        <v>6.2776087962962968E-2</v>
      </c>
      <c r="AL36" s="139">
        <f>IF(ISBLANK(laps_times[[#This Row],[29]]),"DNF",    rounds_cum_time[[#This Row],[28]]+laps_times[[#This Row],[29]])</f>
        <v>6.5131319444444447E-2</v>
      </c>
      <c r="AM36" s="139">
        <f>IF(ISBLANK(laps_times[[#This Row],[30]]),"DNF",    rounds_cum_time[[#This Row],[29]]+laps_times[[#This Row],[30]])</f>
        <v>6.7490752314814814E-2</v>
      </c>
      <c r="AN36" s="139">
        <f>IF(ISBLANK(laps_times[[#This Row],[31]]),"DNF",    rounds_cum_time[[#This Row],[30]]+laps_times[[#This Row],[31]])</f>
        <v>6.9887210648148151E-2</v>
      </c>
      <c r="AO36" s="139">
        <f>IF(ISBLANK(laps_times[[#This Row],[32]]),"DNF",    rounds_cum_time[[#This Row],[31]]+laps_times[[#This Row],[32]])</f>
        <v>7.2277581018518527E-2</v>
      </c>
      <c r="AP36" s="139">
        <f>IF(ISBLANK(laps_times[[#This Row],[33]]),"DNF",    rounds_cum_time[[#This Row],[32]]+laps_times[[#This Row],[33]])</f>
        <v>7.4674293981481496E-2</v>
      </c>
      <c r="AQ36" s="139">
        <f>IF(ISBLANK(laps_times[[#This Row],[34]]),"DNF",    rounds_cum_time[[#This Row],[33]]+laps_times[[#This Row],[34]])</f>
        <v>7.7055995370370389E-2</v>
      </c>
      <c r="AR36" s="139">
        <f>IF(ISBLANK(laps_times[[#This Row],[35]]),"DNF",    rounds_cum_time[[#This Row],[34]]+laps_times[[#This Row],[35]])</f>
        <v>7.948711805555557E-2</v>
      </c>
      <c r="AS36" s="139">
        <f>IF(ISBLANK(laps_times[[#This Row],[36]]),"DNF",    rounds_cum_time[[#This Row],[35]]+laps_times[[#This Row],[36]])</f>
        <v>8.1895763888888903E-2</v>
      </c>
      <c r="AT36" s="139">
        <f>IF(ISBLANK(laps_times[[#This Row],[37]]),"DNF",    rounds_cum_time[[#This Row],[36]]+laps_times[[#This Row],[37]])</f>
        <v>8.4355127314814829E-2</v>
      </c>
      <c r="AU36" s="139">
        <f>IF(ISBLANK(laps_times[[#This Row],[38]]),"DNF",    rounds_cum_time[[#This Row],[37]]+laps_times[[#This Row],[38]])</f>
        <v>8.6810856481481499E-2</v>
      </c>
      <c r="AV36" s="139">
        <f>IF(ISBLANK(laps_times[[#This Row],[39]]),"DNF",    rounds_cum_time[[#This Row],[38]]+laps_times[[#This Row],[39]])</f>
        <v>8.9299189814814828E-2</v>
      </c>
      <c r="AW36" s="139">
        <f>IF(ISBLANK(laps_times[[#This Row],[40]]),"DNF",    rounds_cum_time[[#This Row],[39]]+laps_times[[#This Row],[40]])</f>
        <v>9.1825439814814822E-2</v>
      </c>
      <c r="AX36" s="139">
        <f>IF(ISBLANK(laps_times[[#This Row],[41]]),"DNF",    rounds_cum_time[[#This Row],[40]]+laps_times[[#This Row],[41]])</f>
        <v>9.4326932870370375E-2</v>
      </c>
      <c r="AY36" s="139">
        <f>IF(ISBLANK(laps_times[[#This Row],[42]]),"DNF",    rounds_cum_time[[#This Row],[41]]+laps_times[[#This Row],[42]])</f>
        <v>9.6809965277777785E-2</v>
      </c>
      <c r="AZ36" s="139">
        <f>IF(ISBLANK(laps_times[[#This Row],[43]]),"DNF",    rounds_cum_time[[#This Row],[42]]+laps_times[[#This Row],[43]])</f>
        <v>9.9325312500000013E-2</v>
      </c>
      <c r="BA36" s="139">
        <f>IF(ISBLANK(laps_times[[#This Row],[44]]),"DNF",    rounds_cum_time[[#This Row],[43]]+laps_times[[#This Row],[44]])</f>
        <v>0.10184885416666668</v>
      </c>
      <c r="BB36" s="139">
        <f>IF(ISBLANK(laps_times[[#This Row],[45]]),"DNF",    rounds_cum_time[[#This Row],[44]]+laps_times[[#This Row],[45]])</f>
        <v>0.1043743402777778</v>
      </c>
      <c r="BC36" s="139">
        <f>IF(ISBLANK(laps_times[[#This Row],[46]]),"DNF",    rounds_cum_time[[#This Row],[45]]+laps_times[[#This Row],[46]])</f>
        <v>0.10686065972222224</v>
      </c>
      <c r="BD36" s="139">
        <f>IF(ISBLANK(laps_times[[#This Row],[47]]),"DNF",    rounds_cum_time[[#This Row],[46]]+laps_times[[#This Row],[47]])</f>
        <v>0.10938885416666669</v>
      </c>
      <c r="BE36" s="139">
        <f>IF(ISBLANK(laps_times[[#This Row],[48]]),"DNF",    rounds_cum_time[[#This Row],[47]]+laps_times[[#This Row],[48]])</f>
        <v>0.11188240740740743</v>
      </c>
      <c r="BF36" s="139">
        <f>IF(ISBLANK(laps_times[[#This Row],[49]]),"DNF",    rounds_cum_time[[#This Row],[48]]+laps_times[[#This Row],[49]])</f>
        <v>0.11440031250000002</v>
      </c>
      <c r="BG36" s="139">
        <f>IF(ISBLANK(laps_times[[#This Row],[50]]),"DNF",    rounds_cum_time[[#This Row],[49]]+laps_times[[#This Row],[50]])</f>
        <v>0.11695562500000002</v>
      </c>
      <c r="BH36" s="139">
        <f>IF(ISBLANK(laps_times[[#This Row],[51]]),"DNF",    rounds_cum_time[[#This Row],[50]]+laps_times[[#This Row],[51]])</f>
        <v>0.11943361111111113</v>
      </c>
      <c r="BI36" s="139">
        <f>IF(ISBLANK(laps_times[[#This Row],[52]]),"DNF",    rounds_cum_time[[#This Row],[51]]+laps_times[[#This Row],[52]])</f>
        <v>0.12191402777777779</v>
      </c>
      <c r="BJ36" s="139">
        <f>IF(ISBLANK(laps_times[[#This Row],[53]]),"DNF",    rounds_cum_time[[#This Row],[52]]+laps_times[[#This Row],[53]])</f>
        <v>0.12432353009259262</v>
      </c>
      <c r="BK36" s="139">
        <f>IF(ISBLANK(laps_times[[#This Row],[54]]),"DNF",    rounds_cum_time[[#This Row],[53]]+laps_times[[#This Row],[54]])</f>
        <v>0.12672747685185187</v>
      </c>
      <c r="BL36" s="139">
        <f>IF(ISBLANK(laps_times[[#This Row],[55]]),"DNF",    rounds_cum_time[[#This Row],[54]]+laps_times[[#This Row],[55]])</f>
        <v>0.12919656250000003</v>
      </c>
      <c r="BM36" s="139">
        <f>IF(ISBLANK(laps_times[[#This Row],[56]]),"DNF",    rounds_cum_time[[#This Row],[55]]+laps_times[[#This Row],[56]])</f>
        <v>0.13164690972222226</v>
      </c>
      <c r="BN36" s="139">
        <f>IF(ISBLANK(laps_times[[#This Row],[57]]),"DNF",    rounds_cum_time[[#This Row],[56]]+laps_times[[#This Row],[57]])</f>
        <v>0.13410576388888892</v>
      </c>
      <c r="BO36" s="139">
        <f>IF(ISBLANK(laps_times[[#This Row],[58]]),"DNF",    rounds_cum_time[[#This Row],[57]]+laps_times[[#This Row],[58]])</f>
        <v>0.13654231481481485</v>
      </c>
      <c r="BP36" s="139">
        <f>IF(ISBLANK(laps_times[[#This Row],[59]]),"DNF",    rounds_cum_time[[#This Row],[58]]+laps_times[[#This Row],[59]])</f>
        <v>0.13900712962962966</v>
      </c>
      <c r="BQ36" s="139">
        <f>IF(ISBLANK(laps_times[[#This Row],[60]]),"DNF",    rounds_cum_time[[#This Row],[59]]+laps_times[[#This Row],[60]])</f>
        <v>0.14144997685185187</v>
      </c>
      <c r="BR36" s="139">
        <f>IF(ISBLANK(laps_times[[#This Row],[61]]),"DNF",    rounds_cum_time[[#This Row],[60]]+laps_times[[#This Row],[61]])</f>
        <v>0.14376751157407408</v>
      </c>
      <c r="BS36" s="139">
        <f>IF(ISBLANK(laps_times[[#This Row],[62]]),"DNF",    rounds_cum_time[[#This Row],[61]]+laps_times[[#This Row],[62]])</f>
        <v>0.14603600694444446</v>
      </c>
      <c r="BT36" s="140">
        <f>IF(ISBLANK(laps_times[[#This Row],[63]]),"DNF",    rounds_cum_time[[#This Row],[62]]+laps_times[[#This Row],[63]])</f>
        <v>0.14811560185185188</v>
      </c>
    </row>
    <row r="37" spans="2:72" x14ac:dyDescent="0.2">
      <c r="B37" s="130">
        <f>laps_times[[#This Row],[poř]]</f>
        <v>32</v>
      </c>
      <c r="C37" s="131">
        <f>laps_times[[#This Row],[s.č.]]</f>
        <v>44</v>
      </c>
      <c r="D37" s="131" t="str">
        <f>laps_times[[#This Row],[jméno]]</f>
        <v>Šimek Miroslav</v>
      </c>
      <c r="E37" s="132">
        <f>laps_times[[#This Row],[roč]]</f>
        <v>1966</v>
      </c>
      <c r="F37" s="132" t="str">
        <f>laps_times[[#This Row],[kat]]</f>
        <v>MB</v>
      </c>
      <c r="G37" s="132">
        <f>laps_times[[#This Row],[poř_kat]]</f>
        <v>16</v>
      </c>
      <c r="H37" s="131" t="str">
        <f>laps_times[[#This Row],[klub]]</f>
        <v>TC Dvořák Č. Budějovice</v>
      </c>
      <c r="I37" s="134">
        <f>laps_times[[#This Row],[celk. čas]]</f>
        <v>0.14852547453703704</v>
      </c>
      <c r="J37" s="139">
        <f>laps_times[[#This Row],[1]]</f>
        <v>2.7485532407407406E-3</v>
      </c>
      <c r="K37" s="139">
        <f>IF(ISBLANK(laps_times[[#This Row],[2]]),"DNF",    rounds_cum_time[[#This Row],[1]]+laps_times[[#This Row],[2]])</f>
        <v>4.9603124999999994E-3</v>
      </c>
      <c r="L37" s="139">
        <f>IF(ISBLANK(laps_times[[#This Row],[3]]),"DNF",    rounds_cum_time[[#This Row],[2]]+laps_times[[#This Row],[3]])</f>
        <v>7.2236574074074069E-3</v>
      </c>
      <c r="M37" s="139">
        <f>IF(ISBLANK(laps_times[[#This Row],[4]]),"DNF",    rounds_cum_time[[#This Row],[3]]+laps_times[[#This Row],[4]])</f>
        <v>9.5497106481481474E-3</v>
      </c>
      <c r="N37" s="139">
        <f>IF(ISBLANK(laps_times[[#This Row],[5]]),"DNF",    rounds_cum_time[[#This Row],[4]]+laps_times[[#This Row],[5]])</f>
        <v>1.1872256944444444E-2</v>
      </c>
      <c r="O37" s="139">
        <f>IF(ISBLANK(laps_times[[#This Row],[6]]),"DNF",    rounds_cum_time[[#This Row],[5]]+laps_times[[#This Row],[6]])</f>
        <v>1.4158865740740741E-2</v>
      </c>
      <c r="P37" s="139">
        <f>IF(ISBLANK(laps_times[[#This Row],[7]]),"DNF",    rounds_cum_time[[#This Row],[6]]+laps_times[[#This Row],[7]])</f>
        <v>1.648457175925926E-2</v>
      </c>
      <c r="Q37" s="139">
        <f>IF(ISBLANK(laps_times[[#This Row],[8]]),"DNF",    rounds_cum_time[[#This Row],[7]]+laps_times[[#This Row],[8]])</f>
        <v>1.8781539351851853E-2</v>
      </c>
      <c r="R37" s="139">
        <f>IF(ISBLANK(laps_times[[#This Row],[9]]),"DNF",    rounds_cum_time[[#This Row],[8]]+laps_times[[#This Row],[9]])</f>
        <v>2.1066932870370373E-2</v>
      </c>
      <c r="S37" s="139">
        <f>IF(ISBLANK(laps_times[[#This Row],[10]]),"DNF",    rounds_cum_time[[#This Row],[9]]+laps_times[[#This Row],[10]])</f>
        <v>2.3354155092592595E-2</v>
      </c>
      <c r="T37" s="139">
        <f>IF(ISBLANK(laps_times[[#This Row],[11]]),"DNF",    rounds_cum_time[[#This Row],[10]]+laps_times[[#This Row],[11]])</f>
        <v>2.5647060185185186E-2</v>
      </c>
      <c r="U37" s="139">
        <f>IF(ISBLANK(laps_times[[#This Row],[12]]),"DNF",    rounds_cum_time[[#This Row],[11]]+laps_times[[#This Row],[12]])</f>
        <v>2.7924444444444446E-2</v>
      </c>
      <c r="V37" s="139">
        <f>IF(ISBLANK(laps_times[[#This Row],[13]]),"DNF",    rounds_cum_time[[#This Row],[12]]+laps_times[[#This Row],[13]])</f>
        <v>3.0240821759259261E-2</v>
      </c>
      <c r="W37" s="139">
        <f>IF(ISBLANK(laps_times[[#This Row],[14]]),"DNF",    rounds_cum_time[[#This Row],[13]]+laps_times[[#This Row],[14]])</f>
        <v>3.2601423611111111E-2</v>
      </c>
      <c r="X37" s="139">
        <f>IF(ISBLANK(laps_times[[#This Row],[15]]),"DNF",    rounds_cum_time[[#This Row],[14]]+laps_times[[#This Row],[15]])</f>
        <v>3.481895833333333E-2</v>
      </c>
      <c r="Y37" s="139">
        <f>IF(ISBLANK(laps_times[[#This Row],[16]]),"DNF",    rounds_cum_time[[#This Row],[15]]+laps_times[[#This Row],[16]])</f>
        <v>3.7143831018518515E-2</v>
      </c>
      <c r="Z37" s="139">
        <f>IF(ISBLANK(laps_times[[#This Row],[17]]),"DNF",    rounds_cum_time[[#This Row],[16]]+laps_times[[#This Row],[17]])</f>
        <v>3.9513807870370364E-2</v>
      </c>
      <c r="AA37" s="139">
        <f>IF(ISBLANK(laps_times[[#This Row],[18]]),"DNF",    rounds_cum_time[[#This Row],[17]]+laps_times[[#This Row],[18]])</f>
        <v>4.1871666666666661E-2</v>
      </c>
      <c r="AB37" s="139">
        <f>IF(ISBLANK(laps_times[[#This Row],[19]]),"DNF",    rounds_cum_time[[#This Row],[18]]+laps_times[[#This Row],[19]])</f>
        <v>4.4219907407407402E-2</v>
      </c>
      <c r="AC37" s="139">
        <f>IF(ISBLANK(laps_times[[#This Row],[20]]),"DNF",    rounds_cum_time[[#This Row],[19]]+laps_times[[#This Row],[20]])</f>
        <v>4.6621180555555551E-2</v>
      </c>
      <c r="AD37" s="139">
        <f>IF(ISBLANK(laps_times[[#This Row],[21]]),"DNF",    rounds_cum_time[[#This Row],[20]]+laps_times[[#This Row],[21]])</f>
        <v>4.9005937499999999E-2</v>
      </c>
      <c r="AE37" s="139">
        <f>IF(ISBLANK(laps_times[[#This Row],[22]]),"DNF",    rounds_cum_time[[#This Row],[21]]+laps_times[[#This Row],[22]])</f>
        <v>5.1343194444444441E-2</v>
      </c>
      <c r="AF37" s="139">
        <f>IF(ISBLANK(laps_times[[#This Row],[23]]),"DNF",    rounds_cum_time[[#This Row],[22]]+laps_times[[#This Row],[23]])</f>
        <v>5.3758287037037035E-2</v>
      </c>
      <c r="AG37" s="139">
        <f>IF(ISBLANK(laps_times[[#This Row],[24]]),"DNF",    rounds_cum_time[[#This Row],[23]]+laps_times[[#This Row],[24]])</f>
        <v>5.614162037037037E-2</v>
      </c>
      <c r="AH37" s="139">
        <f>IF(ISBLANK(laps_times[[#This Row],[25]]),"DNF",    rounds_cum_time[[#This Row],[24]]+laps_times[[#This Row],[25]])</f>
        <v>5.8519224537037035E-2</v>
      </c>
      <c r="AI37" s="139">
        <f>IF(ISBLANK(laps_times[[#This Row],[26]]),"DNF",    rounds_cum_time[[#This Row],[25]]+laps_times[[#This Row],[26]])</f>
        <v>6.0871192129629624E-2</v>
      </c>
      <c r="AJ37" s="139">
        <f>IF(ISBLANK(laps_times[[#This Row],[27]]),"DNF",    rounds_cum_time[[#This Row],[26]]+laps_times[[#This Row],[27]])</f>
        <v>6.3236608796296293E-2</v>
      </c>
      <c r="AK37" s="139">
        <f>IF(ISBLANK(laps_times[[#This Row],[28]]),"DNF",    rounds_cum_time[[#This Row],[27]]+laps_times[[#This Row],[28]])</f>
        <v>6.5604317129629622E-2</v>
      </c>
      <c r="AL37" s="139">
        <f>IF(ISBLANK(laps_times[[#This Row],[29]]),"DNF",    rounds_cum_time[[#This Row],[28]]+laps_times[[#This Row],[29]])</f>
        <v>6.798622685185185E-2</v>
      </c>
      <c r="AM37" s="139">
        <f>IF(ISBLANK(laps_times[[#This Row],[30]]),"DNF",    rounds_cum_time[[#This Row],[29]]+laps_times[[#This Row],[30]])</f>
        <v>7.0356064814814809E-2</v>
      </c>
      <c r="AN37" s="139">
        <f>IF(ISBLANK(laps_times[[#This Row],[31]]),"DNF",    rounds_cum_time[[#This Row],[30]]+laps_times[[#This Row],[31]])</f>
        <v>7.2750393518518516E-2</v>
      </c>
      <c r="AO37" s="139">
        <f>IF(ISBLANK(laps_times[[#This Row],[32]]),"DNF",    rounds_cum_time[[#This Row],[31]]+laps_times[[#This Row],[32]])</f>
        <v>7.5092627314814808E-2</v>
      </c>
      <c r="AP37" s="139">
        <f>IF(ISBLANK(laps_times[[#This Row],[33]]),"DNF",    rounds_cum_time[[#This Row],[32]]+laps_times[[#This Row],[33]])</f>
        <v>7.734826388888888E-2</v>
      </c>
      <c r="AQ37" s="139">
        <f>IF(ISBLANK(laps_times[[#This Row],[34]]),"DNF",    rounds_cum_time[[#This Row],[33]]+laps_times[[#This Row],[34]])</f>
        <v>7.950269675925925E-2</v>
      </c>
      <c r="AR37" s="139">
        <f>IF(ISBLANK(laps_times[[#This Row],[35]]),"DNF",    rounds_cum_time[[#This Row],[34]]+laps_times[[#This Row],[35]])</f>
        <v>8.1841770833333327E-2</v>
      </c>
      <c r="AS37" s="139">
        <f>IF(ISBLANK(laps_times[[#This Row],[36]]),"DNF",    rounds_cum_time[[#This Row],[35]]+laps_times[[#This Row],[36]])</f>
        <v>8.4244027777777772E-2</v>
      </c>
      <c r="AT37" s="139">
        <f>IF(ISBLANK(laps_times[[#This Row],[37]]),"DNF",    rounds_cum_time[[#This Row],[36]]+laps_times[[#This Row],[37]])</f>
        <v>8.6688182870370362E-2</v>
      </c>
      <c r="AU37" s="139">
        <f>IF(ISBLANK(laps_times[[#This Row],[38]]),"DNF",    rounds_cum_time[[#This Row],[37]]+laps_times[[#This Row],[38]])</f>
        <v>8.9083888888888879E-2</v>
      </c>
      <c r="AV37" s="139">
        <f>IF(ISBLANK(laps_times[[#This Row],[39]]),"DNF",    rounds_cum_time[[#This Row],[38]]+laps_times[[#This Row],[39]])</f>
        <v>9.1216921296296286E-2</v>
      </c>
      <c r="AW37" s="139">
        <f>IF(ISBLANK(laps_times[[#This Row],[40]]),"DNF",    rounds_cum_time[[#This Row],[39]]+laps_times[[#This Row],[40]])</f>
        <v>9.3547129629629619E-2</v>
      </c>
      <c r="AX37" s="139">
        <f>IF(ISBLANK(laps_times[[#This Row],[41]]),"DNF",    rounds_cum_time[[#This Row],[40]]+laps_times[[#This Row],[41]])</f>
        <v>9.5890335648148139E-2</v>
      </c>
      <c r="AY37" s="139">
        <f>IF(ISBLANK(laps_times[[#This Row],[42]]),"DNF",    rounds_cum_time[[#This Row],[41]]+laps_times[[#This Row],[42]])</f>
        <v>9.8287835648148136E-2</v>
      </c>
      <c r="AZ37" s="139">
        <f>IF(ISBLANK(laps_times[[#This Row],[43]]),"DNF",    rounds_cum_time[[#This Row],[42]]+laps_times[[#This Row],[43]])</f>
        <v>0.10054511574074072</v>
      </c>
      <c r="BA37" s="139">
        <f>IF(ISBLANK(laps_times[[#This Row],[44]]),"DNF",    rounds_cum_time[[#This Row],[43]]+laps_times[[#This Row],[44]])</f>
        <v>0.1027195949074074</v>
      </c>
      <c r="BB37" s="139">
        <f>IF(ISBLANK(laps_times[[#This Row],[45]]),"DNF",    rounds_cum_time[[#This Row],[44]]+laps_times[[#This Row],[45]])</f>
        <v>0.10506358796296295</v>
      </c>
      <c r="BC37" s="139">
        <f>IF(ISBLANK(laps_times[[#This Row],[46]]),"DNF",    rounds_cum_time[[#This Row],[45]]+laps_times[[#This Row],[46]])</f>
        <v>0.10747868055555554</v>
      </c>
      <c r="BD37" s="139">
        <f>IF(ISBLANK(laps_times[[#This Row],[47]]),"DNF",    rounds_cum_time[[#This Row],[46]]+laps_times[[#This Row],[47]])</f>
        <v>0.10991005787037035</v>
      </c>
      <c r="BE37" s="139">
        <f>IF(ISBLANK(laps_times[[#This Row],[48]]),"DNF",    rounds_cum_time[[#This Row],[47]]+laps_times[[#This Row],[48]])</f>
        <v>0.11227996527777775</v>
      </c>
      <c r="BF37" s="139">
        <f>IF(ISBLANK(laps_times[[#This Row],[49]]),"DNF",    rounds_cum_time[[#This Row],[48]]+laps_times[[#This Row],[49]])</f>
        <v>0.11439766203703701</v>
      </c>
      <c r="BG37" s="139">
        <f>IF(ISBLANK(laps_times[[#This Row],[50]]),"DNF",    rounds_cum_time[[#This Row],[49]]+laps_times[[#This Row],[50]])</f>
        <v>0.11684521990740739</v>
      </c>
      <c r="BH37" s="139">
        <f>IF(ISBLANK(laps_times[[#This Row],[51]]),"DNF",    rounds_cum_time[[#This Row],[50]]+laps_times[[#This Row],[51]])</f>
        <v>0.11915103009259258</v>
      </c>
      <c r="BI37" s="139">
        <f>IF(ISBLANK(laps_times[[#This Row],[52]]),"DNF",    rounds_cum_time[[#This Row],[51]]+laps_times[[#This Row],[52]])</f>
        <v>0.12151449074074072</v>
      </c>
      <c r="BJ37" s="139">
        <f>IF(ISBLANK(laps_times[[#This Row],[53]]),"DNF",    rounds_cum_time[[#This Row],[52]]+laps_times[[#This Row],[53]])</f>
        <v>0.12378751157407406</v>
      </c>
      <c r="BK37" s="139">
        <f>IF(ISBLANK(laps_times[[#This Row],[54]]),"DNF",    rounds_cum_time[[#This Row],[53]]+laps_times[[#This Row],[54]])</f>
        <v>0.12614811342592591</v>
      </c>
      <c r="BL37" s="139">
        <f>IF(ISBLANK(laps_times[[#This Row],[55]]),"DNF",    rounds_cum_time[[#This Row],[54]]+laps_times[[#This Row],[55]])</f>
        <v>0.1285413310185185</v>
      </c>
      <c r="BM37" s="139">
        <f>IF(ISBLANK(laps_times[[#This Row],[56]]),"DNF",    rounds_cum_time[[#This Row],[55]]+laps_times[[#This Row],[56]])</f>
        <v>0.13102596064814814</v>
      </c>
      <c r="BN37" s="139">
        <f>IF(ISBLANK(laps_times[[#This Row],[57]]),"DNF",    rounds_cum_time[[#This Row],[56]]+laps_times[[#This Row],[57]])</f>
        <v>0.13350474537037035</v>
      </c>
      <c r="BO37" s="139">
        <f>IF(ISBLANK(laps_times[[#This Row],[58]]),"DNF",    rounds_cum_time[[#This Row],[57]]+laps_times[[#This Row],[58]])</f>
        <v>0.13604280092592591</v>
      </c>
      <c r="BP37" s="139">
        <f>IF(ISBLANK(laps_times[[#This Row],[59]]),"DNF",    rounds_cum_time[[#This Row],[58]]+laps_times[[#This Row],[59]])</f>
        <v>0.13859560185185182</v>
      </c>
      <c r="BQ37" s="139">
        <f>IF(ISBLANK(laps_times[[#This Row],[60]]),"DNF",    rounds_cum_time[[#This Row],[59]]+laps_times[[#This Row],[60]])</f>
        <v>0.14114442129629626</v>
      </c>
      <c r="BR37" s="139">
        <f>IF(ISBLANK(laps_times[[#This Row],[61]]),"DNF",    rounds_cum_time[[#This Row],[60]]+laps_times[[#This Row],[61]])</f>
        <v>0.14366354166666662</v>
      </c>
      <c r="BS37" s="139">
        <f>IF(ISBLANK(laps_times[[#This Row],[62]]),"DNF",    rounds_cum_time[[#This Row],[61]]+laps_times[[#This Row],[62]])</f>
        <v>0.14618587962962959</v>
      </c>
      <c r="BT37" s="140">
        <f>IF(ISBLANK(laps_times[[#This Row],[63]]),"DNF",    rounds_cum_time[[#This Row],[62]]+laps_times[[#This Row],[63]])</f>
        <v>0.14852547453703699</v>
      </c>
    </row>
    <row r="38" spans="2:72" x14ac:dyDescent="0.2">
      <c r="B38" s="130">
        <f>laps_times[[#This Row],[poř]]</f>
        <v>33</v>
      </c>
      <c r="C38" s="131">
        <f>laps_times[[#This Row],[s.č.]]</f>
        <v>124</v>
      </c>
      <c r="D38" s="131" t="str">
        <f>laps_times[[#This Row],[jméno]]</f>
        <v>Luberda Petr</v>
      </c>
      <c r="E38" s="132">
        <f>laps_times[[#This Row],[roč]]</f>
        <v>1965</v>
      </c>
      <c r="F38" s="132" t="str">
        <f>laps_times[[#This Row],[kat]]</f>
        <v>MC</v>
      </c>
      <c r="G38" s="132">
        <f>laps_times[[#This Row],[poř_kat]]</f>
        <v>6</v>
      </c>
      <c r="H38" s="131" t="str">
        <f>laps_times[[#This Row],[klub]]</f>
        <v>DVtech.cz České Budějovice</v>
      </c>
      <c r="I38" s="134">
        <f>laps_times[[#This Row],[celk. čas]]</f>
        <v>0.14904131944444446</v>
      </c>
      <c r="J38" s="139">
        <f>laps_times[[#This Row],[1]]</f>
        <v>2.991215277777778E-3</v>
      </c>
      <c r="K38" s="139">
        <f>IF(ISBLANK(laps_times[[#This Row],[2]]),"DNF",    rounds_cum_time[[#This Row],[1]]+laps_times[[#This Row],[2]])</f>
        <v>5.2651157407407412E-3</v>
      </c>
      <c r="L38" s="139">
        <f>IF(ISBLANK(laps_times[[#This Row],[3]]),"DNF",    rounds_cum_time[[#This Row],[2]]+laps_times[[#This Row],[3]])</f>
        <v>7.5231365740740744E-3</v>
      </c>
      <c r="M38" s="139">
        <f>IF(ISBLANK(laps_times[[#This Row],[4]]),"DNF",    rounds_cum_time[[#This Row],[3]]+laps_times[[#This Row],[4]])</f>
        <v>9.7791550925925928E-3</v>
      </c>
      <c r="N38" s="139">
        <f>IF(ISBLANK(laps_times[[#This Row],[5]]),"DNF",    rounds_cum_time[[#This Row],[4]]+laps_times[[#This Row],[5]])</f>
        <v>1.1975740740740742E-2</v>
      </c>
      <c r="O38" s="139">
        <f>IF(ISBLANK(laps_times[[#This Row],[6]]),"DNF",    rounds_cum_time[[#This Row],[5]]+laps_times[[#This Row],[6]])</f>
        <v>1.4212453703703705E-2</v>
      </c>
      <c r="P38" s="139">
        <f>IF(ISBLANK(laps_times[[#This Row],[7]]),"DNF",    rounds_cum_time[[#This Row],[6]]+laps_times[[#This Row],[7]])</f>
        <v>1.6510810185185187E-2</v>
      </c>
      <c r="Q38" s="139">
        <f>IF(ISBLANK(laps_times[[#This Row],[8]]),"DNF",    rounds_cum_time[[#This Row],[7]]+laps_times[[#This Row],[8]])</f>
        <v>1.8781307870370374E-2</v>
      </c>
      <c r="R38" s="139">
        <f>IF(ISBLANK(laps_times[[#This Row],[9]]),"DNF",    rounds_cum_time[[#This Row],[8]]+laps_times[[#This Row],[9]])</f>
        <v>2.098059027777778E-2</v>
      </c>
      <c r="S38" s="139">
        <f>IF(ISBLANK(laps_times[[#This Row],[10]]),"DNF",    rounds_cum_time[[#This Row],[9]]+laps_times[[#This Row],[10]])</f>
        <v>2.3215520833333336E-2</v>
      </c>
      <c r="T38" s="139">
        <f>IF(ISBLANK(laps_times[[#This Row],[11]]),"DNF",    rounds_cum_time[[#This Row],[10]]+laps_times[[#This Row],[11]])</f>
        <v>2.5473414351851853E-2</v>
      </c>
      <c r="U38" s="139">
        <f>IF(ISBLANK(laps_times[[#This Row],[12]]),"DNF",    rounds_cum_time[[#This Row],[11]]+laps_times[[#This Row],[12]])</f>
        <v>2.7727094907407407E-2</v>
      </c>
      <c r="V38" s="139">
        <f>IF(ISBLANK(laps_times[[#This Row],[13]]),"DNF",    rounds_cum_time[[#This Row],[12]]+laps_times[[#This Row],[13]])</f>
        <v>3.0183715277777776E-2</v>
      </c>
      <c r="W38" s="139">
        <f>IF(ISBLANK(laps_times[[#This Row],[14]]),"DNF",    rounds_cum_time[[#This Row],[13]]+laps_times[[#This Row],[14]])</f>
        <v>3.261199074074074E-2</v>
      </c>
      <c r="X38" s="139">
        <f>IF(ISBLANK(laps_times[[#This Row],[15]]),"DNF",    rounds_cum_time[[#This Row],[14]]+laps_times[[#This Row],[15]])</f>
        <v>3.4899386574074071E-2</v>
      </c>
      <c r="Y38" s="139">
        <f>IF(ISBLANK(laps_times[[#This Row],[16]]),"DNF",    rounds_cum_time[[#This Row],[15]]+laps_times[[#This Row],[16]])</f>
        <v>3.7315069444444439E-2</v>
      </c>
      <c r="Z38" s="139">
        <f>IF(ISBLANK(laps_times[[#This Row],[17]]),"DNF",    rounds_cum_time[[#This Row],[16]]+laps_times[[#This Row],[17]])</f>
        <v>3.9565277777777769E-2</v>
      </c>
      <c r="AA38" s="139">
        <f>IF(ISBLANK(laps_times[[#This Row],[18]]),"DNF",    rounds_cum_time[[#This Row],[17]]+laps_times[[#This Row],[18]])</f>
        <v>4.1897824074074067E-2</v>
      </c>
      <c r="AB38" s="139">
        <f>IF(ISBLANK(laps_times[[#This Row],[19]]),"DNF",    rounds_cum_time[[#This Row],[18]]+laps_times[[#This Row],[19]])</f>
        <v>4.4288379629629622E-2</v>
      </c>
      <c r="AC38" s="139">
        <f>IF(ISBLANK(laps_times[[#This Row],[20]]),"DNF",    rounds_cum_time[[#This Row],[19]]+laps_times[[#This Row],[20]])</f>
        <v>4.659754629629629E-2</v>
      </c>
      <c r="AD38" s="139">
        <f>IF(ISBLANK(laps_times[[#This Row],[21]]),"DNF",    rounds_cum_time[[#This Row],[20]]+laps_times[[#This Row],[21]])</f>
        <v>4.8906909722222218E-2</v>
      </c>
      <c r="AE38" s="139">
        <f>IF(ISBLANK(laps_times[[#This Row],[22]]),"DNF",    rounds_cum_time[[#This Row],[21]]+laps_times[[#This Row],[22]])</f>
        <v>5.1203842592592586E-2</v>
      </c>
      <c r="AF38" s="139">
        <f>IF(ISBLANK(laps_times[[#This Row],[23]]),"DNF",    rounds_cum_time[[#This Row],[22]]+laps_times[[#This Row],[23]])</f>
        <v>5.3508009259259255E-2</v>
      </c>
      <c r="AG38" s="139">
        <f>IF(ISBLANK(laps_times[[#This Row],[24]]),"DNF",    rounds_cum_time[[#This Row],[23]]+laps_times[[#This Row],[24]])</f>
        <v>5.5879270833333328E-2</v>
      </c>
      <c r="AH38" s="139">
        <f>IF(ISBLANK(laps_times[[#This Row],[25]]),"DNF",    rounds_cum_time[[#This Row],[24]]+laps_times[[#This Row],[25]])</f>
        <v>5.8057430555555553E-2</v>
      </c>
      <c r="AI38" s="139">
        <f>IF(ISBLANK(laps_times[[#This Row],[26]]),"DNF",    rounds_cum_time[[#This Row],[25]]+laps_times[[#This Row],[26]])</f>
        <v>6.0401886574074075E-2</v>
      </c>
      <c r="AJ38" s="139">
        <f>IF(ISBLANK(laps_times[[#This Row],[27]]),"DNF",    rounds_cum_time[[#This Row],[26]]+laps_times[[#This Row],[27]])</f>
        <v>6.2690902777777779E-2</v>
      </c>
      <c r="AK38" s="139">
        <f>IF(ISBLANK(laps_times[[#This Row],[28]]),"DNF",    rounds_cum_time[[#This Row],[27]]+laps_times[[#This Row],[28]])</f>
        <v>6.5029421296296297E-2</v>
      </c>
      <c r="AL38" s="139">
        <f>IF(ISBLANK(laps_times[[#This Row],[29]]),"DNF",    rounds_cum_time[[#This Row],[28]]+laps_times[[#This Row],[29]])</f>
        <v>6.7408425925925927E-2</v>
      </c>
      <c r="AM38" s="139">
        <f>IF(ISBLANK(laps_times[[#This Row],[30]]),"DNF",    rounds_cum_time[[#This Row],[29]]+laps_times[[#This Row],[30]])</f>
        <v>7.0025648148148156E-2</v>
      </c>
      <c r="AN38" s="139">
        <f>IF(ISBLANK(laps_times[[#This Row],[31]]),"DNF",    rounds_cum_time[[#This Row],[30]]+laps_times[[#This Row],[31]])</f>
        <v>7.2402106481481487E-2</v>
      </c>
      <c r="AO38" s="139">
        <f>IF(ISBLANK(laps_times[[#This Row],[32]]),"DNF",    rounds_cum_time[[#This Row],[31]]+laps_times[[#This Row],[32]])</f>
        <v>7.4710277777777778E-2</v>
      </c>
      <c r="AP38" s="139">
        <f>IF(ISBLANK(laps_times[[#This Row],[33]]),"DNF",    rounds_cum_time[[#This Row],[32]]+laps_times[[#This Row],[33]])</f>
        <v>7.7075810185185181E-2</v>
      </c>
      <c r="AQ38" s="139">
        <f>IF(ISBLANK(laps_times[[#This Row],[34]]),"DNF",    rounds_cum_time[[#This Row],[33]]+laps_times[[#This Row],[34]])</f>
        <v>7.9546550925925927E-2</v>
      </c>
      <c r="AR38" s="139">
        <f>IF(ISBLANK(laps_times[[#This Row],[35]]),"DNF",    rounds_cum_time[[#This Row],[34]]+laps_times[[#This Row],[35]])</f>
        <v>8.1883472222222226E-2</v>
      </c>
      <c r="AS38" s="139">
        <f>IF(ISBLANK(laps_times[[#This Row],[36]]),"DNF",    rounds_cum_time[[#This Row],[35]]+laps_times[[#This Row],[36]])</f>
        <v>8.4269108796296302E-2</v>
      </c>
      <c r="AT38" s="139">
        <f>IF(ISBLANK(laps_times[[#This Row],[37]]),"DNF",    rounds_cum_time[[#This Row],[36]]+laps_times[[#This Row],[37]])</f>
        <v>8.6665474537037046E-2</v>
      </c>
      <c r="AU38" s="139">
        <f>IF(ISBLANK(laps_times[[#This Row],[38]]),"DNF",    rounds_cum_time[[#This Row],[37]]+laps_times[[#This Row],[38]])</f>
        <v>8.8984826388888896E-2</v>
      </c>
      <c r="AV38" s="139">
        <f>IF(ISBLANK(laps_times[[#This Row],[39]]),"DNF",    rounds_cum_time[[#This Row],[38]]+laps_times[[#This Row],[39]])</f>
        <v>9.126648148148149E-2</v>
      </c>
      <c r="AW38" s="139">
        <f>IF(ISBLANK(laps_times[[#This Row],[40]]),"DNF",    rounds_cum_time[[#This Row],[39]]+laps_times[[#This Row],[40]])</f>
        <v>9.3444537037037048E-2</v>
      </c>
      <c r="AX38" s="139">
        <f>IF(ISBLANK(laps_times[[#This Row],[41]]),"DNF",    rounds_cum_time[[#This Row],[40]]+laps_times[[#This Row],[41]])</f>
        <v>9.5837951388888898E-2</v>
      </c>
      <c r="AY38" s="139">
        <f>IF(ISBLANK(laps_times[[#This Row],[42]]),"DNF",    rounds_cum_time[[#This Row],[41]]+laps_times[[#This Row],[42]])</f>
        <v>9.8081620370370382E-2</v>
      </c>
      <c r="AZ38" s="139">
        <f>IF(ISBLANK(laps_times[[#This Row],[43]]),"DNF",    rounds_cum_time[[#This Row],[42]]+laps_times[[#This Row],[43]])</f>
        <v>0.10033211805555557</v>
      </c>
      <c r="BA38" s="139">
        <f>IF(ISBLANK(laps_times[[#This Row],[44]]),"DNF",    rounds_cum_time[[#This Row],[43]]+laps_times[[#This Row],[44]])</f>
        <v>0.10254254629629632</v>
      </c>
      <c r="BB38" s="139">
        <f>IF(ISBLANK(laps_times[[#This Row],[45]]),"DNF",    rounds_cum_time[[#This Row],[44]]+laps_times[[#This Row],[45]])</f>
        <v>0.10475849537037039</v>
      </c>
      <c r="BC38" s="139">
        <f>IF(ISBLANK(laps_times[[#This Row],[46]]),"DNF",    rounds_cum_time[[#This Row],[45]]+laps_times[[#This Row],[46]])</f>
        <v>0.10706372685185188</v>
      </c>
      <c r="BD38" s="139">
        <f>IF(ISBLANK(laps_times[[#This Row],[47]]),"DNF",    rounds_cum_time[[#This Row],[46]]+laps_times[[#This Row],[47]])</f>
        <v>0.1092772453703704</v>
      </c>
      <c r="BE38" s="139">
        <f>IF(ISBLANK(laps_times[[#This Row],[48]]),"DNF",    rounds_cum_time[[#This Row],[47]]+laps_times[[#This Row],[48]])</f>
        <v>0.11150722222222224</v>
      </c>
      <c r="BF38" s="139">
        <f>IF(ISBLANK(laps_times[[#This Row],[49]]),"DNF",    rounds_cum_time[[#This Row],[48]]+laps_times[[#This Row],[49]])</f>
        <v>0.1137274652777778</v>
      </c>
      <c r="BG38" s="139">
        <f>IF(ISBLANK(laps_times[[#This Row],[50]]),"DNF",    rounds_cum_time[[#This Row],[49]]+laps_times[[#This Row],[50]])</f>
        <v>0.11617965277777779</v>
      </c>
      <c r="BH38" s="139">
        <f>IF(ISBLANK(laps_times[[#This Row],[51]]),"DNF",    rounds_cum_time[[#This Row],[50]]+laps_times[[#This Row],[51]])</f>
        <v>0.11842497685185187</v>
      </c>
      <c r="BI38" s="139">
        <f>IF(ISBLANK(laps_times[[#This Row],[52]]),"DNF",    rounds_cum_time[[#This Row],[51]]+laps_times[[#This Row],[52]])</f>
        <v>0.12072146990740742</v>
      </c>
      <c r="BJ38" s="139">
        <f>IF(ISBLANK(laps_times[[#This Row],[53]]),"DNF",    rounds_cum_time[[#This Row],[52]]+laps_times[[#This Row],[53]])</f>
        <v>0.12307531250000002</v>
      </c>
      <c r="BK38" s="139">
        <f>IF(ISBLANK(laps_times[[#This Row],[54]]),"DNF",    rounds_cum_time[[#This Row],[53]]+laps_times[[#This Row],[54]])</f>
        <v>0.12538173611111114</v>
      </c>
      <c r="BL38" s="139">
        <f>IF(ISBLANK(laps_times[[#This Row],[55]]),"DNF",    rounds_cum_time[[#This Row],[54]]+laps_times[[#This Row],[55]])</f>
        <v>0.12774657407407411</v>
      </c>
      <c r="BM38" s="139">
        <f>IF(ISBLANK(laps_times[[#This Row],[56]]),"DNF",    rounds_cum_time[[#This Row],[55]]+laps_times[[#This Row],[56]])</f>
        <v>0.13012067129629634</v>
      </c>
      <c r="BN38" s="139">
        <f>IF(ISBLANK(laps_times[[#This Row],[57]]),"DNF",    rounds_cum_time[[#This Row],[56]]+laps_times[[#This Row],[57]])</f>
        <v>0.13254913194444448</v>
      </c>
      <c r="BO38" s="139">
        <f>IF(ISBLANK(laps_times[[#This Row],[58]]),"DNF",    rounds_cum_time[[#This Row],[57]]+laps_times[[#This Row],[58]])</f>
        <v>0.13516915509259264</v>
      </c>
      <c r="BP38" s="139">
        <f>IF(ISBLANK(laps_times[[#This Row],[59]]),"DNF",    rounds_cum_time[[#This Row],[58]]+laps_times[[#This Row],[59]])</f>
        <v>0.13755291666666672</v>
      </c>
      <c r="BQ38" s="139">
        <f>IF(ISBLANK(laps_times[[#This Row],[60]]),"DNF",    rounds_cum_time[[#This Row],[59]]+laps_times[[#This Row],[60]])</f>
        <v>0.14000181712962967</v>
      </c>
      <c r="BR38" s="139">
        <f>IF(ISBLANK(laps_times[[#This Row],[61]]),"DNF",    rounds_cum_time[[#This Row],[60]]+laps_times[[#This Row],[61]])</f>
        <v>0.14397221064814819</v>
      </c>
      <c r="BS38" s="139">
        <f>IF(ISBLANK(laps_times[[#This Row],[62]]),"DNF",    rounds_cum_time[[#This Row],[61]]+laps_times[[#This Row],[62]])</f>
        <v>0.14651662037037042</v>
      </c>
      <c r="BT38" s="140">
        <f>IF(ISBLANK(laps_times[[#This Row],[63]]),"DNF",    rounds_cum_time[[#This Row],[62]]+laps_times[[#This Row],[63]])</f>
        <v>0.14904131944444449</v>
      </c>
    </row>
    <row r="39" spans="2:72" x14ac:dyDescent="0.2">
      <c r="B39" s="130">
        <f>laps_times[[#This Row],[poř]]</f>
        <v>34</v>
      </c>
      <c r="C39" s="131">
        <f>laps_times[[#This Row],[s.č.]]</f>
        <v>69</v>
      </c>
      <c r="D39" s="131" t="str">
        <f>laps_times[[#This Row],[jméno]]</f>
        <v>Mach Pavel</v>
      </c>
      <c r="E39" s="132">
        <f>laps_times[[#This Row],[roč]]</f>
        <v>1965</v>
      </c>
      <c r="F39" s="132" t="str">
        <f>laps_times[[#This Row],[kat]]</f>
        <v>MC</v>
      </c>
      <c r="G39" s="132">
        <f>laps_times[[#This Row],[poř_kat]]</f>
        <v>7</v>
      </c>
      <c r="H39" s="131" t="str">
        <f>laps_times[[#This Row],[klub]]</f>
        <v>Maraton Klub Kladno</v>
      </c>
      <c r="I39" s="134">
        <f>laps_times[[#This Row],[celk. čas]]</f>
        <v>0.15035236111111111</v>
      </c>
      <c r="J39" s="139">
        <f>laps_times[[#This Row],[1]]</f>
        <v>3.0773032407407407E-3</v>
      </c>
      <c r="K39" s="139">
        <f>IF(ISBLANK(laps_times[[#This Row],[2]]),"DNF",    rounds_cum_time[[#This Row],[1]]+laps_times[[#This Row],[2]])</f>
        <v>5.3655902777777782E-3</v>
      </c>
      <c r="L39" s="139">
        <f>IF(ISBLANK(laps_times[[#This Row],[3]]),"DNF",    rounds_cum_time[[#This Row],[2]]+laps_times[[#This Row],[3]])</f>
        <v>7.7182060185185183E-3</v>
      </c>
      <c r="M39" s="139">
        <f>IF(ISBLANK(laps_times[[#This Row],[4]]),"DNF",    rounds_cum_time[[#This Row],[3]]+laps_times[[#This Row],[4]])</f>
        <v>1.0050358796296295E-2</v>
      </c>
      <c r="N39" s="139">
        <f>IF(ISBLANK(laps_times[[#This Row],[5]]),"DNF",    rounds_cum_time[[#This Row],[4]]+laps_times[[#This Row],[5]])</f>
        <v>1.2397314814814814E-2</v>
      </c>
      <c r="O39" s="139">
        <f>IF(ISBLANK(laps_times[[#This Row],[6]]),"DNF",    rounds_cum_time[[#This Row],[5]]+laps_times[[#This Row],[6]])</f>
        <v>1.4763043981481481E-2</v>
      </c>
      <c r="P39" s="139">
        <f>IF(ISBLANK(laps_times[[#This Row],[7]]),"DNF",    rounds_cum_time[[#This Row],[6]]+laps_times[[#This Row],[7]])</f>
        <v>1.7111180555555557E-2</v>
      </c>
      <c r="Q39" s="139">
        <f>IF(ISBLANK(laps_times[[#This Row],[8]]),"DNF",    rounds_cum_time[[#This Row],[7]]+laps_times[[#This Row],[8]])</f>
        <v>1.9478206018518518E-2</v>
      </c>
      <c r="R39" s="139">
        <f>IF(ISBLANK(laps_times[[#This Row],[9]]),"DNF",    rounds_cum_time[[#This Row],[8]]+laps_times[[#This Row],[9]])</f>
        <v>2.1832939814814815E-2</v>
      </c>
      <c r="S39" s="139">
        <f>IF(ISBLANK(laps_times[[#This Row],[10]]),"DNF",    rounds_cum_time[[#This Row],[9]]+laps_times[[#This Row],[10]])</f>
        <v>2.4218020833333333E-2</v>
      </c>
      <c r="T39" s="139">
        <f>IF(ISBLANK(laps_times[[#This Row],[11]]),"DNF",    rounds_cum_time[[#This Row],[10]]+laps_times[[#This Row],[11]])</f>
        <v>2.6562372685185184E-2</v>
      </c>
      <c r="U39" s="139">
        <f>IF(ISBLANK(laps_times[[#This Row],[12]]),"DNF",    rounds_cum_time[[#This Row],[11]]+laps_times[[#This Row],[12]])</f>
        <v>2.8949699074074072E-2</v>
      </c>
      <c r="V39" s="139">
        <f>IF(ISBLANK(laps_times[[#This Row],[13]]),"DNF",    rounds_cum_time[[#This Row],[12]]+laps_times[[#This Row],[13]])</f>
        <v>3.130074074074074E-2</v>
      </c>
      <c r="W39" s="139">
        <f>IF(ISBLANK(laps_times[[#This Row],[14]]),"DNF",    rounds_cum_time[[#This Row],[13]]+laps_times[[#This Row],[14]])</f>
        <v>3.3656712962962965E-2</v>
      </c>
      <c r="X39" s="139">
        <f>IF(ISBLANK(laps_times[[#This Row],[15]]),"DNF",    rounds_cum_time[[#This Row],[14]]+laps_times[[#This Row],[15]])</f>
        <v>3.6007268518518522E-2</v>
      </c>
      <c r="Y39" s="139">
        <f>IF(ISBLANK(laps_times[[#This Row],[16]]),"DNF",    rounds_cum_time[[#This Row],[15]]+laps_times[[#This Row],[16]])</f>
        <v>3.8360937500000004E-2</v>
      </c>
      <c r="Z39" s="139">
        <f>IF(ISBLANK(laps_times[[#This Row],[17]]),"DNF",    rounds_cum_time[[#This Row],[16]]+laps_times[[#This Row],[17]])</f>
        <v>4.0708344907407414E-2</v>
      </c>
      <c r="AA39" s="139">
        <f>IF(ISBLANK(laps_times[[#This Row],[18]]),"DNF",    rounds_cum_time[[#This Row],[17]]+laps_times[[#This Row],[18]])</f>
        <v>4.3059259259259262E-2</v>
      </c>
      <c r="AB39" s="139">
        <f>IF(ISBLANK(laps_times[[#This Row],[19]]),"DNF",    rounds_cum_time[[#This Row],[18]]+laps_times[[#This Row],[19]])</f>
        <v>4.5431597222222224E-2</v>
      </c>
      <c r="AC39" s="139">
        <f>IF(ISBLANK(laps_times[[#This Row],[20]]),"DNF",    rounds_cum_time[[#This Row],[19]]+laps_times[[#This Row],[20]])</f>
        <v>4.785283564814815E-2</v>
      </c>
      <c r="AD39" s="139">
        <f>IF(ISBLANK(laps_times[[#This Row],[21]]),"DNF",    rounds_cum_time[[#This Row],[20]]+laps_times[[#This Row],[21]])</f>
        <v>5.0194768518518521E-2</v>
      </c>
      <c r="AE39" s="139">
        <f>IF(ISBLANK(laps_times[[#This Row],[22]]),"DNF",    rounds_cum_time[[#This Row],[21]]+laps_times[[#This Row],[22]])</f>
        <v>5.2531944444444444E-2</v>
      </c>
      <c r="AF39" s="139">
        <f>IF(ISBLANK(laps_times[[#This Row],[23]]),"DNF",    rounds_cum_time[[#This Row],[22]]+laps_times[[#This Row],[23]])</f>
        <v>5.4880763888888885E-2</v>
      </c>
      <c r="AG39" s="139">
        <f>IF(ISBLANK(laps_times[[#This Row],[24]]),"DNF",    rounds_cum_time[[#This Row],[23]]+laps_times[[#This Row],[24]])</f>
        <v>5.725253472222222E-2</v>
      </c>
      <c r="AH39" s="139">
        <f>IF(ISBLANK(laps_times[[#This Row],[25]]),"DNF",    rounds_cum_time[[#This Row],[24]]+laps_times[[#This Row],[25]])</f>
        <v>5.9600277777777773E-2</v>
      </c>
      <c r="AI39" s="139">
        <f>IF(ISBLANK(laps_times[[#This Row],[26]]),"DNF",    rounds_cum_time[[#This Row],[25]]+laps_times[[#This Row],[26]])</f>
        <v>6.1974236111111108E-2</v>
      </c>
      <c r="AJ39" s="139">
        <f>IF(ISBLANK(laps_times[[#This Row],[27]]),"DNF",    rounds_cum_time[[#This Row],[26]]+laps_times[[#This Row],[27]])</f>
        <v>6.4327442129629625E-2</v>
      </c>
      <c r="AK39" s="139">
        <f>IF(ISBLANK(laps_times[[#This Row],[28]]),"DNF",    rounds_cum_time[[#This Row],[27]]+laps_times[[#This Row],[28]])</f>
        <v>6.6663946759259254E-2</v>
      </c>
      <c r="AL39" s="139">
        <f>IF(ISBLANK(laps_times[[#This Row],[29]]),"DNF",    rounds_cum_time[[#This Row],[28]]+laps_times[[#This Row],[29]])</f>
        <v>6.9030069444444439E-2</v>
      </c>
      <c r="AM39" s="139">
        <f>IF(ISBLANK(laps_times[[#This Row],[30]]),"DNF",    rounds_cum_time[[#This Row],[29]]+laps_times[[#This Row],[30]])</f>
        <v>7.1408148148148137E-2</v>
      </c>
      <c r="AN39" s="139">
        <f>IF(ISBLANK(laps_times[[#This Row],[31]]),"DNF",    rounds_cum_time[[#This Row],[30]]+laps_times[[#This Row],[31]])</f>
        <v>7.3765277777777763E-2</v>
      </c>
      <c r="AO39" s="139">
        <f>IF(ISBLANK(laps_times[[#This Row],[32]]),"DNF",    rounds_cum_time[[#This Row],[31]]+laps_times[[#This Row],[32]])</f>
        <v>7.6123148148148134E-2</v>
      </c>
      <c r="AP39" s="139">
        <f>IF(ISBLANK(laps_times[[#This Row],[33]]),"DNF",    rounds_cum_time[[#This Row],[32]]+laps_times[[#This Row],[33]])</f>
        <v>7.8460833333333313E-2</v>
      </c>
      <c r="AQ39" s="139">
        <f>IF(ISBLANK(laps_times[[#This Row],[34]]),"DNF",    rounds_cum_time[[#This Row],[33]]+laps_times[[#This Row],[34]])</f>
        <v>8.0795069444444423E-2</v>
      </c>
      <c r="AR39" s="139">
        <f>IF(ISBLANK(laps_times[[#This Row],[35]]),"DNF",    rounds_cum_time[[#This Row],[34]]+laps_times[[#This Row],[35]])</f>
        <v>8.3151238425925908E-2</v>
      </c>
      <c r="AS39" s="139">
        <f>IF(ISBLANK(laps_times[[#This Row],[36]]),"DNF",    rounds_cum_time[[#This Row],[35]]+laps_times[[#This Row],[36]])</f>
        <v>8.5474143518518494E-2</v>
      </c>
      <c r="AT39" s="139">
        <f>IF(ISBLANK(laps_times[[#This Row],[37]]),"DNF",    rounds_cum_time[[#This Row],[36]]+laps_times[[#This Row],[37]])</f>
        <v>8.7817395833333312E-2</v>
      </c>
      <c r="AU39" s="139">
        <f>IF(ISBLANK(laps_times[[#This Row],[38]]),"DNF",    rounds_cum_time[[#This Row],[37]]+laps_times[[#This Row],[38]])</f>
        <v>9.0154374999999981E-2</v>
      </c>
      <c r="AV39" s="139">
        <f>IF(ISBLANK(laps_times[[#This Row],[39]]),"DNF",    rounds_cum_time[[#This Row],[38]]+laps_times[[#This Row],[39]])</f>
        <v>9.2485104166666651E-2</v>
      </c>
      <c r="AW39" s="139">
        <f>IF(ISBLANK(laps_times[[#This Row],[40]]),"DNF",    rounds_cum_time[[#This Row],[39]]+laps_times[[#This Row],[40]])</f>
        <v>9.4845277777777764E-2</v>
      </c>
      <c r="AX39" s="139">
        <f>IF(ISBLANK(laps_times[[#This Row],[41]]),"DNF",    rounds_cum_time[[#This Row],[40]]+laps_times[[#This Row],[41]])</f>
        <v>9.7176145833333324E-2</v>
      </c>
      <c r="AY39" s="139">
        <f>IF(ISBLANK(laps_times[[#This Row],[42]]),"DNF",    rounds_cum_time[[#This Row],[41]]+laps_times[[#This Row],[42]])</f>
        <v>9.9569166666666653E-2</v>
      </c>
      <c r="AZ39" s="139">
        <f>IF(ISBLANK(laps_times[[#This Row],[43]]),"DNF",    rounds_cum_time[[#This Row],[42]]+laps_times[[#This Row],[43]])</f>
        <v>0.10192627314814813</v>
      </c>
      <c r="BA39" s="139">
        <f>IF(ISBLANK(laps_times[[#This Row],[44]]),"DNF",    rounds_cum_time[[#This Row],[43]]+laps_times[[#This Row],[44]])</f>
        <v>0.10426587962962962</v>
      </c>
      <c r="BB39" s="139">
        <f>IF(ISBLANK(laps_times[[#This Row],[45]]),"DNF",    rounds_cum_time[[#This Row],[44]]+laps_times[[#This Row],[45]])</f>
        <v>0.10667209490740739</v>
      </c>
      <c r="BC39" s="139">
        <f>IF(ISBLANK(laps_times[[#This Row],[46]]),"DNF",    rounds_cum_time[[#This Row],[45]]+laps_times[[#This Row],[46]])</f>
        <v>0.10904179398148146</v>
      </c>
      <c r="BD39" s="139">
        <f>IF(ISBLANK(laps_times[[#This Row],[47]]),"DNF",    rounds_cum_time[[#This Row],[46]]+laps_times[[#This Row],[47]])</f>
        <v>0.11143983796296295</v>
      </c>
      <c r="BE39" s="139">
        <f>IF(ISBLANK(laps_times[[#This Row],[48]]),"DNF",    rounds_cum_time[[#This Row],[47]]+laps_times[[#This Row],[48]])</f>
        <v>0.11383214120370369</v>
      </c>
      <c r="BF39" s="139">
        <f>IF(ISBLANK(laps_times[[#This Row],[49]]),"DNF",    rounds_cum_time[[#This Row],[48]]+laps_times[[#This Row],[49]])</f>
        <v>0.11622442129629629</v>
      </c>
      <c r="BG39" s="139">
        <f>IF(ISBLANK(laps_times[[#This Row],[50]]),"DNF",    rounds_cum_time[[#This Row],[49]]+laps_times[[#This Row],[50]])</f>
        <v>0.11864614583333333</v>
      </c>
      <c r="BH39" s="139">
        <f>IF(ISBLANK(laps_times[[#This Row],[51]]),"DNF",    rounds_cum_time[[#This Row],[50]]+laps_times[[#This Row],[51]])</f>
        <v>0.12106622685185185</v>
      </c>
      <c r="BI39" s="139">
        <f>IF(ISBLANK(laps_times[[#This Row],[52]]),"DNF",    rounds_cum_time[[#This Row],[51]]+laps_times[[#This Row],[52]])</f>
        <v>0.12348724537037037</v>
      </c>
      <c r="BJ39" s="139">
        <f>IF(ISBLANK(laps_times[[#This Row],[53]]),"DNF",    rounds_cum_time[[#This Row],[52]]+laps_times[[#This Row],[53]])</f>
        <v>0.12592528935185185</v>
      </c>
      <c r="BK39" s="139">
        <f>IF(ISBLANK(laps_times[[#This Row],[54]]),"DNF",    rounds_cum_time[[#This Row],[53]]+laps_times[[#This Row],[54]])</f>
        <v>0.12844172453703703</v>
      </c>
      <c r="BL39" s="139">
        <f>IF(ISBLANK(laps_times[[#This Row],[55]]),"DNF",    rounds_cum_time[[#This Row],[54]]+laps_times[[#This Row],[55]])</f>
        <v>0.13087475694444445</v>
      </c>
      <c r="BM39" s="139">
        <f>IF(ISBLANK(laps_times[[#This Row],[56]]),"DNF",    rounds_cum_time[[#This Row],[55]]+laps_times[[#This Row],[56]])</f>
        <v>0.13331027777777779</v>
      </c>
      <c r="BN39" s="139">
        <f>IF(ISBLANK(laps_times[[#This Row],[57]]),"DNF",    rounds_cum_time[[#This Row],[56]]+laps_times[[#This Row],[57]])</f>
        <v>0.13573024305555556</v>
      </c>
      <c r="BO39" s="139">
        <f>IF(ISBLANK(laps_times[[#This Row],[58]]),"DNF",    rounds_cum_time[[#This Row],[57]]+laps_times[[#This Row],[58]])</f>
        <v>0.13817418981481483</v>
      </c>
      <c r="BP39" s="139">
        <f>IF(ISBLANK(laps_times[[#This Row],[59]]),"DNF",    rounds_cum_time[[#This Row],[58]]+laps_times[[#This Row],[59]])</f>
        <v>0.14064715277777778</v>
      </c>
      <c r="BQ39" s="139">
        <f>IF(ISBLANK(laps_times[[#This Row],[60]]),"DNF",    rounds_cum_time[[#This Row],[59]]+laps_times[[#This Row],[60]])</f>
        <v>0.14310212962962965</v>
      </c>
      <c r="BR39" s="139">
        <f>IF(ISBLANK(laps_times[[#This Row],[61]]),"DNF",    rounds_cum_time[[#This Row],[60]]+laps_times[[#This Row],[61]])</f>
        <v>0.14550928240740743</v>
      </c>
      <c r="BS39" s="139">
        <f>IF(ISBLANK(laps_times[[#This Row],[62]]),"DNF",    rounds_cum_time[[#This Row],[61]]+laps_times[[#This Row],[62]])</f>
        <v>0.14794092592592595</v>
      </c>
      <c r="BT39" s="140">
        <f>IF(ISBLANK(laps_times[[#This Row],[63]]),"DNF",    rounds_cum_time[[#This Row],[62]]+laps_times[[#This Row],[63]])</f>
        <v>0.15035236111111114</v>
      </c>
    </row>
    <row r="40" spans="2:72" x14ac:dyDescent="0.2">
      <c r="B40" s="130">
        <f>laps_times[[#This Row],[poř]]</f>
        <v>35</v>
      </c>
      <c r="C40" s="131">
        <f>laps_times[[#This Row],[s.č.]]</f>
        <v>47</v>
      </c>
      <c r="D40" s="131" t="str">
        <f>laps_times[[#This Row],[jméno]]</f>
        <v>Wolaschka Peter</v>
      </c>
      <c r="E40" s="132">
        <f>laps_times[[#This Row],[roč]]</f>
        <v>1969</v>
      </c>
      <c r="F40" s="132" t="str">
        <f>laps_times[[#This Row],[kat]]</f>
        <v>MB</v>
      </c>
      <c r="G40" s="132">
        <f>laps_times[[#This Row],[poř_kat]]</f>
        <v>17</v>
      </c>
      <c r="H40" s="131" t="str">
        <f>laps_times[[#This Row],[klub]]</f>
        <v>-</v>
      </c>
      <c r="I40" s="134">
        <f>laps_times[[#This Row],[celk. čas]]</f>
        <v>0.15057268518518518</v>
      </c>
      <c r="J40" s="139">
        <f>laps_times[[#This Row],[1]]</f>
        <v>2.6345370370370372E-3</v>
      </c>
      <c r="K40" s="139">
        <f>IF(ISBLANK(laps_times[[#This Row],[2]]),"DNF",    rounds_cum_time[[#This Row],[1]]+laps_times[[#This Row],[2]])</f>
        <v>4.7068750000000001E-3</v>
      </c>
      <c r="L40" s="139">
        <f>IF(ISBLANK(laps_times[[#This Row],[3]]),"DNF",    rounds_cum_time[[#This Row],[2]]+laps_times[[#This Row],[3]])</f>
        <v>6.8560648148148148E-3</v>
      </c>
      <c r="M40" s="139">
        <f>IF(ISBLANK(laps_times[[#This Row],[4]]),"DNF",    rounds_cum_time[[#This Row],[3]]+laps_times[[#This Row],[4]])</f>
        <v>8.9803240740740746E-3</v>
      </c>
      <c r="N40" s="139">
        <f>IF(ISBLANK(laps_times[[#This Row],[5]]),"DNF",    rounds_cum_time[[#This Row],[4]]+laps_times[[#This Row],[5]])</f>
        <v>1.1168541666666667E-2</v>
      </c>
      <c r="O40" s="139">
        <f>IF(ISBLANK(laps_times[[#This Row],[6]]),"DNF",    rounds_cum_time[[#This Row],[5]]+laps_times[[#This Row],[6]])</f>
        <v>1.3354791666666668E-2</v>
      </c>
      <c r="P40" s="139">
        <f>IF(ISBLANK(laps_times[[#This Row],[7]]),"DNF",    rounds_cum_time[[#This Row],[6]]+laps_times[[#This Row],[7]])</f>
        <v>1.5525335648148149E-2</v>
      </c>
      <c r="Q40" s="139">
        <f>IF(ISBLANK(laps_times[[#This Row],[8]]),"DNF",    rounds_cum_time[[#This Row],[7]]+laps_times[[#This Row],[8]])</f>
        <v>1.7707523148148149E-2</v>
      </c>
      <c r="R40" s="139">
        <f>IF(ISBLANK(laps_times[[#This Row],[9]]),"DNF",    rounds_cum_time[[#This Row],[8]]+laps_times[[#This Row],[9]])</f>
        <v>1.9911284722222224E-2</v>
      </c>
      <c r="S40" s="139">
        <f>IF(ISBLANK(laps_times[[#This Row],[10]]),"DNF",    rounds_cum_time[[#This Row],[9]]+laps_times[[#This Row],[10]])</f>
        <v>2.2107997685185187E-2</v>
      </c>
      <c r="T40" s="139">
        <f>IF(ISBLANK(laps_times[[#This Row],[11]]),"DNF",    rounds_cum_time[[#This Row],[10]]+laps_times[[#This Row],[11]])</f>
        <v>2.4321273148148151E-2</v>
      </c>
      <c r="U40" s="139">
        <f>IF(ISBLANK(laps_times[[#This Row],[12]]),"DNF",    rounds_cum_time[[#This Row],[11]]+laps_times[[#This Row],[12]])</f>
        <v>2.6538865740740745E-2</v>
      </c>
      <c r="V40" s="139">
        <f>IF(ISBLANK(laps_times[[#This Row],[13]]),"DNF",    rounds_cum_time[[#This Row],[12]]+laps_times[[#This Row],[13]])</f>
        <v>2.8794733796296299E-2</v>
      </c>
      <c r="W40" s="139">
        <f>IF(ISBLANK(laps_times[[#This Row],[14]]),"DNF",    rounds_cum_time[[#This Row],[13]]+laps_times[[#This Row],[14]])</f>
        <v>3.1015995370370374E-2</v>
      </c>
      <c r="X40" s="139">
        <f>IF(ISBLANK(laps_times[[#This Row],[15]]),"DNF",    rounds_cum_time[[#This Row],[14]]+laps_times[[#This Row],[15]])</f>
        <v>3.3215011574074076E-2</v>
      </c>
      <c r="Y40" s="139">
        <f>IF(ISBLANK(laps_times[[#This Row],[16]]),"DNF",    rounds_cum_time[[#This Row],[15]]+laps_times[[#This Row],[16]])</f>
        <v>3.5461030092592591E-2</v>
      </c>
      <c r="Z40" s="139">
        <f>IF(ISBLANK(laps_times[[#This Row],[17]]),"DNF",    rounds_cum_time[[#This Row],[16]]+laps_times[[#This Row],[17]])</f>
        <v>3.7718773148148144E-2</v>
      </c>
      <c r="AA40" s="139">
        <f>IF(ISBLANK(laps_times[[#This Row],[18]]),"DNF",    rounds_cum_time[[#This Row],[17]]+laps_times[[#This Row],[18]])</f>
        <v>3.9961157407407404E-2</v>
      </c>
      <c r="AB40" s="139">
        <f>IF(ISBLANK(laps_times[[#This Row],[19]]),"DNF",    rounds_cum_time[[#This Row],[18]]+laps_times[[#This Row],[19]])</f>
        <v>4.2255868055555548E-2</v>
      </c>
      <c r="AC40" s="139">
        <f>IF(ISBLANK(laps_times[[#This Row],[20]]),"DNF",    rounds_cum_time[[#This Row],[19]]+laps_times[[#This Row],[20]])</f>
        <v>4.4535011574074065E-2</v>
      </c>
      <c r="AD40" s="139">
        <f>IF(ISBLANK(laps_times[[#This Row],[21]]),"DNF",    rounds_cum_time[[#This Row],[20]]+laps_times[[#This Row],[21]])</f>
        <v>4.6802349537037026E-2</v>
      </c>
      <c r="AE40" s="139">
        <f>IF(ISBLANK(laps_times[[#This Row],[22]]),"DNF",    rounds_cum_time[[#This Row],[21]]+laps_times[[#This Row],[22]])</f>
        <v>4.909003472222221E-2</v>
      </c>
      <c r="AF40" s="139">
        <f>IF(ISBLANK(laps_times[[#This Row],[23]]),"DNF",    rounds_cum_time[[#This Row],[22]]+laps_times[[#This Row],[23]])</f>
        <v>5.1431099537037027E-2</v>
      </c>
      <c r="AG40" s="139">
        <f>IF(ISBLANK(laps_times[[#This Row],[24]]),"DNF",    rounds_cum_time[[#This Row],[23]]+laps_times[[#This Row],[24]])</f>
        <v>5.3748206018518506E-2</v>
      </c>
      <c r="AH40" s="139">
        <f>IF(ISBLANK(laps_times[[#This Row],[25]]),"DNF",    rounds_cum_time[[#This Row],[24]]+laps_times[[#This Row],[25]])</f>
        <v>5.6105509259259244E-2</v>
      </c>
      <c r="AI40" s="139">
        <f>IF(ISBLANK(laps_times[[#This Row],[26]]),"DNF",    rounds_cum_time[[#This Row],[25]]+laps_times[[#This Row],[26]])</f>
        <v>5.8478611111111092E-2</v>
      </c>
      <c r="AJ40" s="139">
        <f>IF(ISBLANK(laps_times[[#This Row],[27]]),"DNF",    rounds_cum_time[[#This Row],[26]]+laps_times[[#This Row],[27]])</f>
        <v>6.0849328703703687E-2</v>
      </c>
      <c r="AK40" s="139">
        <f>IF(ISBLANK(laps_times[[#This Row],[28]]),"DNF",    rounds_cum_time[[#This Row],[27]]+laps_times[[#This Row],[28]])</f>
        <v>6.3262002314814797E-2</v>
      </c>
      <c r="AL40" s="139">
        <f>IF(ISBLANK(laps_times[[#This Row],[29]]),"DNF",    rounds_cum_time[[#This Row],[28]]+laps_times[[#This Row],[29]])</f>
        <v>6.5603599537037025E-2</v>
      </c>
      <c r="AM40" s="139">
        <f>IF(ISBLANK(laps_times[[#This Row],[30]]),"DNF",    rounds_cum_time[[#This Row],[29]]+laps_times[[#This Row],[30]])</f>
        <v>6.7959872685185177E-2</v>
      </c>
      <c r="AN40" s="139">
        <f>IF(ISBLANK(laps_times[[#This Row],[31]]),"DNF",    rounds_cum_time[[#This Row],[30]]+laps_times[[#This Row],[31]])</f>
        <v>7.0335949074074061E-2</v>
      </c>
      <c r="AO40" s="139">
        <f>IF(ISBLANK(laps_times[[#This Row],[32]]),"DNF",    rounds_cum_time[[#This Row],[31]]+laps_times[[#This Row],[32]])</f>
        <v>7.2721122685185172E-2</v>
      </c>
      <c r="AP40" s="139">
        <f>IF(ISBLANK(laps_times[[#This Row],[33]]),"DNF",    rounds_cum_time[[#This Row],[32]]+laps_times[[#This Row],[33]])</f>
        <v>7.5127118055555539E-2</v>
      </c>
      <c r="AQ40" s="139">
        <f>IF(ISBLANK(laps_times[[#This Row],[34]]),"DNF",    rounds_cum_time[[#This Row],[33]]+laps_times[[#This Row],[34]])</f>
        <v>7.7576562499999988E-2</v>
      </c>
      <c r="AR40" s="139">
        <f>IF(ISBLANK(laps_times[[#This Row],[35]]),"DNF",    rounds_cum_time[[#This Row],[34]]+laps_times[[#This Row],[35]])</f>
        <v>8.0002083333333321E-2</v>
      </c>
      <c r="AS40" s="139">
        <f>IF(ISBLANK(laps_times[[#This Row],[36]]),"DNF",    rounds_cum_time[[#This Row],[35]]+laps_times[[#This Row],[36]])</f>
        <v>8.2480451388888876E-2</v>
      </c>
      <c r="AT40" s="139">
        <f>IF(ISBLANK(laps_times[[#This Row],[37]]),"DNF",    rounds_cum_time[[#This Row],[36]]+laps_times[[#This Row],[37]])</f>
        <v>8.4949872685185168E-2</v>
      </c>
      <c r="AU40" s="139">
        <f>IF(ISBLANK(laps_times[[#This Row],[38]]),"DNF",    rounds_cum_time[[#This Row],[37]]+laps_times[[#This Row],[38]])</f>
        <v>8.7425798611111091E-2</v>
      </c>
      <c r="AV40" s="139">
        <f>IF(ISBLANK(laps_times[[#This Row],[39]]),"DNF",    rounds_cum_time[[#This Row],[38]]+laps_times[[#This Row],[39]])</f>
        <v>8.9897488425925903E-2</v>
      </c>
      <c r="AW40" s="139">
        <f>IF(ISBLANK(laps_times[[#This Row],[40]]),"DNF",    rounds_cum_time[[#This Row],[39]]+laps_times[[#This Row],[40]])</f>
        <v>9.2358692129629605E-2</v>
      </c>
      <c r="AX40" s="139">
        <f>IF(ISBLANK(laps_times[[#This Row],[41]]),"DNF",    rounds_cum_time[[#This Row],[40]]+laps_times[[#This Row],[41]])</f>
        <v>9.4831620370370351E-2</v>
      </c>
      <c r="AY40" s="139">
        <f>IF(ISBLANK(laps_times[[#This Row],[42]]),"DNF",    rounds_cum_time[[#This Row],[41]]+laps_times[[#This Row],[42]])</f>
        <v>9.7312997685185171E-2</v>
      </c>
      <c r="AZ40" s="139">
        <f>IF(ISBLANK(laps_times[[#This Row],[43]]),"DNF",    rounds_cum_time[[#This Row],[42]]+laps_times[[#This Row],[43]])</f>
        <v>9.9758877314814795E-2</v>
      </c>
      <c r="BA40" s="139">
        <f>IF(ISBLANK(laps_times[[#This Row],[44]]),"DNF",    rounds_cum_time[[#This Row],[43]]+laps_times[[#This Row],[44]])</f>
        <v>0.10227879629629627</v>
      </c>
      <c r="BB40" s="139">
        <f>IF(ISBLANK(laps_times[[#This Row],[45]]),"DNF",    rounds_cum_time[[#This Row],[44]]+laps_times[[#This Row],[45]])</f>
        <v>0.10481194444444442</v>
      </c>
      <c r="BC40" s="139">
        <f>IF(ISBLANK(laps_times[[#This Row],[46]]),"DNF",    rounds_cum_time[[#This Row],[45]]+laps_times[[#This Row],[46]])</f>
        <v>0.10728274305555553</v>
      </c>
      <c r="BD40" s="139">
        <f>IF(ISBLANK(laps_times[[#This Row],[47]]),"DNF",    rounds_cum_time[[#This Row],[46]]+laps_times[[#This Row],[47]])</f>
        <v>0.10979158564814813</v>
      </c>
      <c r="BE40" s="139">
        <f>IF(ISBLANK(laps_times[[#This Row],[48]]),"DNF",    rounds_cum_time[[#This Row],[47]]+laps_times[[#This Row],[48]])</f>
        <v>0.11232413194444442</v>
      </c>
      <c r="BF40" s="139">
        <f>IF(ISBLANK(laps_times[[#This Row],[49]]),"DNF",    rounds_cum_time[[#This Row],[48]]+laps_times[[#This Row],[49]])</f>
        <v>0.11487922453703701</v>
      </c>
      <c r="BG40" s="139">
        <f>IF(ISBLANK(laps_times[[#This Row],[50]]),"DNF",    rounds_cum_time[[#This Row],[49]]+laps_times[[#This Row],[50]])</f>
        <v>0.1174525347222222</v>
      </c>
      <c r="BH40" s="139">
        <f>IF(ISBLANK(laps_times[[#This Row],[51]]),"DNF",    rounds_cum_time[[#This Row],[50]]+laps_times[[#This Row],[51]])</f>
        <v>0.12000896990740738</v>
      </c>
      <c r="BI40" s="139">
        <f>IF(ISBLANK(laps_times[[#This Row],[52]]),"DNF",    rounds_cum_time[[#This Row],[51]]+laps_times[[#This Row],[52]])</f>
        <v>0.12258599537037033</v>
      </c>
      <c r="BJ40" s="139">
        <f>IF(ISBLANK(laps_times[[#This Row],[53]]),"DNF",    rounds_cum_time[[#This Row],[52]]+laps_times[[#This Row],[53]])</f>
        <v>0.12514961805555552</v>
      </c>
      <c r="BK40" s="139">
        <f>IF(ISBLANK(laps_times[[#This Row],[54]]),"DNF",    rounds_cum_time[[#This Row],[53]]+laps_times[[#This Row],[54]])</f>
        <v>0.1276751157407407</v>
      </c>
      <c r="BL40" s="139">
        <f>IF(ISBLANK(laps_times[[#This Row],[55]]),"DNF",    rounds_cum_time[[#This Row],[54]]+laps_times[[#This Row],[55]])</f>
        <v>0.13030918981481476</v>
      </c>
      <c r="BM40" s="139">
        <f>IF(ISBLANK(laps_times[[#This Row],[56]]),"DNF",    rounds_cum_time[[#This Row],[55]]+laps_times[[#This Row],[56]])</f>
        <v>0.13290847222222216</v>
      </c>
      <c r="BN40" s="139">
        <f>IF(ISBLANK(laps_times[[#This Row],[57]]),"DNF",    rounds_cum_time[[#This Row],[56]]+laps_times[[#This Row],[57]])</f>
        <v>0.13551170138888882</v>
      </c>
      <c r="BO40" s="139">
        <f>IF(ISBLANK(laps_times[[#This Row],[58]]),"DNF",    rounds_cum_time[[#This Row],[57]]+laps_times[[#This Row],[58]])</f>
        <v>0.13813065972222216</v>
      </c>
      <c r="BP40" s="139">
        <f>IF(ISBLANK(laps_times[[#This Row],[59]]),"DNF",    rounds_cum_time[[#This Row],[58]]+laps_times[[#This Row],[59]])</f>
        <v>0.14071137731481476</v>
      </c>
      <c r="BQ40" s="139">
        <f>IF(ISBLANK(laps_times[[#This Row],[60]]),"DNF",    rounds_cum_time[[#This Row],[59]]+laps_times[[#This Row],[60]])</f>
        <v>0.14323864583333326</v>
      </c>
      <c r="BR40" s="139">
        <f>IF(ISBLANK(laps_times[[#This Row],[61]]),"DNF",    rounds_cum_time[[#This Row],[60]]+laps_times[[#This Row],[61]])</f>
        <v>0.14576483796296288</v>
      </c>
      <c r="BS40" s="139">
        <f>IF(ISBLANK(laps_times[[#This Row],[62]]),"DNF",    rounds_cum_time[[#This Row],[61]]+laps_times[[#This Row],[62]])</f>
        <v>0.14824891203703697</v>
      </c>
      <c r="BT40" s="140">
        <f>IF(ISBLANK(laps_times[[#This Row],[63]]),"DNF",    rounds_cum_time[[#This Row],[62]]+laps_times[[#This Row],[63]])</f>
        <v>0.15057268518518513</v>
      </c>
    </row>
    <row r="41" spans="2:72" x14ac:dyDescent="0.2">
      <c r="B41" s="130">
        <f>laps_times[[#This Row],[poř]]</f>
        <v>36</v>
      </c>
      <c r="C41" s="131">
        <f>laps_times[[#This Row],[s.č.]]</f>
        <v>27</v>
      </c>
      <c r="D41" s="131" t="str">
        <f>laps_times[[#This Row],[jméno]]</f>
        <v>Prokop Ondřej</v>
      </c>
      <c r="E41" s="132">
        <f>laps_times[[#This Row],[roč]]</f>
        <v>1962</v>
      </c>
      <c r="F41" s="132" t="str">
        <f>laps_times[[#This Row],[kat]]</f>
        <v>MC</v>
      </c>
      <c r="G41" s="132">
        <f>laps_times[[#This Row],[poř_kat]]</f>
        <v>8</v>
      </c>
      <c r="H41" s="131" t="str">
        <f>laps_times[[#This Row],[klub]]</f>
        <v>ČAU</v>
      </c>
      <c r="I41" s="134">
        <f>laps_times[[#This Row],[celk. čas]]</f>
        <v>0.15069046296296296</v>
      </c>
      <c r="J41" s="139">
        <f>laps_times[[#This Row],[1]]</f>
        <v>2.946886574074074E-3</v>
      </c>
      <c r="K41" s="139">
        <f>IF(ISBLANK(laps_times[[#This Row],[2]]),"DNF",    rounds_cum_time[[#This Row],[1]]+laps_times[[#This Row],[2]])</f>
        <v>5.1185416666666671E-3</v>
      </c>
      <c r="L41" s="139">
        <f>IF(ISBLANK(laps_times[[#This Row],[3]]),"DNF",    rounds_cum_time[[#This Row],[2]]+laps_times[[#This Row],[3]])</f>
        <v>7.3223611111111111E-3</v>
      </c>
      <c r="M41" s="139">
        <f>IF(ISBLANK(laps_times[[#This Row],[4]]),"DNF",    rounds_cum_time[[#This Row],[3]]+laps_times[[#This Row],[4]])</f>
        <v>9.530057870370371E-3</v>
      </c>
      <c r="N41" s="139">
        <f>IF(ISBLANK(laps_times[[#This Row],[5]]),"DNF",    rounds_cum_time[[#This Row],[4]]+laps_times[[#This Row],[5]])</f>
        <v>1.173670138888889E-2</v>
      </c>
      <c r="O41" s="139">
        <f>IF(ISBLANK(laps_times[[#This Row],[6]]),"DNF",    rounds_cum_time[[#This Row],[5]]+laps_times[[#This Row],[6]])</f>
        <v>1.3922453703703704E-2</v>
      </c>
      <c r="P41" s="139">
        <f>IF(ISBLANK(laps_times[[#This Row],[7]]),"DNF",    rounds_cum_time[[#This Row],[6]]+laps_times[[#This Row],[7]])</f>
        <v>1.608050925925926E-2</v>
      </c>
      <c r="Q41" s="139">
        <f>IF(ISBLANK(laps_times[[#This Row],[8]]),"DNF",    rounds_cum_time[[#This Row],[7]]+laps_times[[#This Row],[8]])</f>
        <v>1.8271770833333333E-2</v>
      </c>
      <c r="R41" s="139">
        <f>IF(ISBLANK(laps_times[[#This Row],[9]]),"DNF",    rounds_cum_time[[#This Row],[8]]+laps_times[[#This Row],[9]])</f>
        <v>2.0467650462962964E-2</v>
      </c>
      <c r="S41" s="139">
        <f>IF(ISBLANK(laps_times[[#This Row],[10]]),"DNF",    rounds_cum_time[[#This Row],[9]]+laps_times[[#This Row],[10]])</f>
        <v>2.2626701388888889E-2</v>
      </c>
      <c r="T41" s="139">
        <f>IF(ISBLANK(laps_times[[#This Row],[11]]),"DNF",    rounds_cum_time[[#This Row],[10]]+laps_times[[#This Row],[11]])</f>
        <v>2.4809849537037038E-2</v>
      </c>
      <c r="U41" s="139">
        <f>IF(ISBLANK(laps_times[[#This Row],[12]]),"DNF",    rounds_cum_time[[#This Row],[11]]+laps_times[[#This Row],[12]])</f>
        <v>2.6932476851851853E-2</v>
      </c>
      <c r="V41" s="139">
        <f>IF(ISBLANK(laps_times[[#This Row],[13]]),"DNF",    rounds_cum_time[[#This Row],[12]]+laps_times[[#This Row],[13]])</f>
        <v>2.9114432870370372E-2</v>
      </c>
      <c r="W41" s="139">
        <f>IF(ISBLANK(laps_times[[#This Row],[14]]),"DNF",    rounds_cum_time[[#This Row],[13]]+laps_times[[#This Row],[14]])</f>
        <v>3.1299212962962966E-2</v>
      </c>
      <c r="X41" s="139">
        <f>IF(ISBLANK(laps_times[[#This Row],[15]]),"DNF",    rounds_cum_time[[#This Row],[14]]+laps_times[[#This Row],[15]])</f>
        <v>3.3523715277777782E-2</v>
      </c>
      <c r="Y41" s="139">
        <f>IF(ISBLANK(laps_times[[#This Row],[16]]),"DNF",    rounds_cum_time[[#This Row],[15]]+laps_times[[#This Row],[16]])</f>
        <v>3.5749351851851859E-2</v>
      </c>
      <c r="Z41" s="139">
        <f>IF(ISBLANK(laps_times[[#This Row],[17]]),"DNF",    rounds_cum_time[[#This Row],[16]]+laps_times[[#This Row],[17]])</f>
        <v>3.7942534722222226E-2</v>
      </c>
      <c r="AA41" s="139">
        <f>IF(ISBLANK(laps_times[[#This Row],[18]]),"DNF",    rounds_cum_time[[#This Row],[17]]+laps_times[[#This Row],[18]])</f>
        <v>4.0125821759259266E-2</v>
      </c>
      <c r="AB41" s="139">
        <f>IF(ISBLANK(laps_times[[#This Row],[19]]),"DNF",    rounds_cum_time[[#This Row],[18]]+laps_times[[#This Row],[19]])</f>
        <v>4.2326342592592596E-2</v>
      </c>
      <c r="AC41" s="139">
        <f>IF(ISBLANK(laps_times[[#This Row],[20]]),"DNF",    rounds_cum_time[[#This Row],[19]]+laps_times[[#This Row],[20]])</f>
        <v>4.450557870370371E-2</v>
      </c>
      <c r="AD41" s="139">
        <f>IF(ISBLANK(laps_times[[#This Row],[21]]),"DNF",    rounds_cum_time[[#This Row],[20]]+laps_times[[#This Row],[21]])</f>
        <v>4.6723078703703708E-2</v>
      </c>
      <c r="AE41" s="139">
        <f>IF(ISBLANK(laps_times[[#This Row],[22]]),"DNF",    rounds_cum_time[[#This Row],[21]]+laps_times[[#This Row],[22]])</f>
        <v>4.8961620370370378E-2</v>
      </c>
      <c r="AF41" s="139">
        <f>IF(ISBLANK(laps_times[[#This Row],[23]]),"DNF",    rounds_cum_time[[#This Row],[22]]+laps_times[[#This Row],[23]])</f>
        <v>5.1156099537037043E-2</v>
      </c>
      <c r="AG41" s="139">
        <f>IF(ISBLANK(laps_times[[#This Row],[24]]),"DNF",    rounds_cum_time[[#This Row],[23]]+laps_times[[#This Row],[24]])</f>
        <v>5.3379409722222229E-2</v>
      </c>
      <c r="AH41" s="139">
        <f>IF(ISBLANK(laps_times[[#This Row],[25]]),"DNF",    rounds_cum_time[[#This Row],[24]]+laps_times[[#This Row],[25]])</f>
        <v>5.5586921296296304E-2</v>
      </c>
      <c r="AI41" s="139">
        <f>IF(ISBLANK(laps_times[[#This Row],[26]]),"DNF",    rounds_cum_time[[#This Row],[25]]+laps_times[[#This Row],[26]])</f>
        <v>5.7797604166666676E-2</v>
      </c>
      <c r="AJ41" s="139">
        <f>IF(ISBLANK(laps_times[[#This Row],[27]]),"DNF",    rounds_cum_time[[#This Row],[26]]+laps_times[[#This Row],[27]])</f>
        <v>6.0042037037037047E-2</v>
      </c>
      <c r="AK41" s="139">
        <f>IF(ISBLANK(laps_times[[#This Row],[28]]),"DNF",    rounds_cum_time[[#This Row],[27]]+laps_times[[#This Row],[28]])</f>
        <v>6.2282546296296308E-2</v>
      </c>
      <c r="AL41" s="139">
        <f>IF(ISBLANK(laps_times[[#This Row],[29]]),"DNF",    rounds_cum_time[[#This Row],[28]]+laps_times[[#This Row],[29]])</f>
        <v>6.4553333333333351E-2</v>
      </c>
      <c r="AM41" s="139">
        <f>IF(ISBLANK(laps_times[[#This Row],[30]]),"DNF",    rounds_cum_time[[#This Row],[29]]+laps_times[[#This Row],[30]])</f>
        <v>6.6851250000000015E-2</v>
      </c>
      <c r="AN41" s="139">
        <f>IF(ISBLANK(laps_times[[#This Row],[31]]),"DNF",    rounds_cum_time[[#This Row],[30]]+laps_times[[#This Row],[31]])</f>
        <v>6.910978009259261E-2</v>
      </c>
      <c r="AO41" s="139">
        <f>IF(ISBLANK(laps_times[[#This Row],[32]]),"DNF",    rounds_cum_time[[#This Row],[31]]+laps_times[[#This Row],[32]])</f>
        <v>7.1484375000000017E-2</v>
      </c>
      <c r="AP41" s="139">
        <f>IF(ISBLANK(laps_times[[#This Row],[33]]),"DNF",    rounds_cum_time[[#This Row],[32]]+laps_times[[#This Row],[33]])</f>
        <v>7.3782615740740756E-2</v>
      </c>
      <c r="AQ41" s="139">
        <f>IF(ISBLANK(laps_times[[#This Row],[34]]),"DNF",    rounds_cum_time[[#This Row],[33]]+laps_times[[#This Row],[34]])</f>
        <v>7.6111898148148158E-2</v>
      </c>
      <c r="AR41" s="139">
        <f>IF(ISBLANK(laps_times[[#This Row],[35]]),"DNF",    rounds_cum_time[[#This Row],[34]]+laps_times[[#This Row],[35]])</f>
        <v>7.8448229166666675E-2</v>
      </c>
      <c r="AS41" s="139">
        <f>IF(ISBLANK(laps_times[[#This Row],[36]]),"DNF",    rounds_cum_time[[#This Row],[35]]+laps_times[[#This Row],[36]])</f>
        <v>8.0788125000000002E-2</v>
      </c>
      <c r="AT41" s="139">
        <f>IF(ISBLANK(laps_times[[#This Row],[37]]),"DNF",    rounds_cum_time[[#This Row],[36]]+laps_times[[#This Row],[37]])</f>
        <v>8.3149328703703701E-2</v>
      </c>
      <c r="AU41" s="139">
        <f>IF(ISBLANK(laps_times[[#This Row],[38]]),"DNF",    rounds_cum_time[[#This Row],[37]]+laps_times[[#This Row],[38]])</f>
        <v>8.5526932870370373E-2</v>
      </c>
      <c r="AV41" s="139">
        <f>IF(ISBLANK(laps_times[[#This Row],[39]]),"DNF",    rounds_cum_time[[#This Row],[38]]+laps_times[[#This Row],[39]])</f>
        <v>8.7918506944444447E-2</v>
      </c>
      <c r="AW41" s="139">
        <f>IF(ISBLANK(laps_times[[#This Row],[40]]),"DNF",    rounds_cum_time[[#This Row],[39]]+laps_times[[#This Row],[40]])</f>
        <v>9.0376747685185194E-2</v>
      </c>
      <c r="AX41" s="139">
        <f>IF(ISBLANK(laps_times[[#This Row],[41]]),"DNF",    rounds_cum_time[[#This Row],[40]]+laps_times[[#This Row],[41]])</f>
        <v>9.278282407407408E-2</v>
      </c>
      <c r="AY41" s="139">
        <f>IF(ISBLANK(laps_times[[#This Row],[42]]),"DNF",    rounds_cum_time[[#This Row],[41]]+laps_times[[#This Row],[42]])</f>
        <v>9.5207754629629632E-2</v>
      </c>
      <c r="AZ41" s="139">
        <f>IF(ISBLANK(laps_times[[#This Row],[43]]),"DNF",    rounds_cum_time[[#This Row],[42]]+laps_times[[#This Row],[43]])</f>
        <v>9.7637164351851852E-2</v>
      </c>
      <c r="BA41" s="139">
        <f>IF(ISBLANK(laps_times[[#This Row],[44]]),"DNF",    rounds_cum_time[[#This Row],[43]]+laps_times[[#This Row],[44]])</f>
        <v>0.10008980324074074</v>
      </c>
      <c r="BB41" s="139">
        <f>IF(ISBLANK(laps_times[[#This Row],[45]]),"DNF",    rounds_cum_time[[#This Row],[44]]+laps_times[[#This Row],[45]])</f>
        <v>0.10263581018518518</v>
      </c>
      <c r="BC41" s="139">
        <f>IF(ISBLANK(laps_times[[#This Row],[46]]),"DNF",    rounds_cum_time[[#This Row],[45]]+laps_times[[#This Row],[46]])</f>
        <v>0.10517710648148147</v>
      </c>
      <c r="BD41" s="139">
        <f>IF(ISBLANK(laps_times[[#This Row],[47]]),"DNF",    rounds_cum_time[[#This Row],[46]]+laps_times[[#This Row],[47]])</f>
        <v>0.10770608796296295</v>
      </c>
      <c r="BE41" s="139">
        <f>IF(ISBLANK(laps_times[[#This Row],[48]]),"DNF",    rounds_cum_time[[#This Row],[47]]+laps_times[[#This Row],[48]])</f>
        <v>0.11025520833333333</v>
      </c>
      <c r="BF41" s="139">
        <f>IF(ISBLANK(laps_times[[#This Row],[49]]),"DNF",    rounds_cum_time[[#This Row],[48]]+laps_times[[#This Row],[49]])</f>
        <v>0.11282181712962962</v>
      </c>
      <c r="BG41" s="139">
        <f>IF(ISBLANK(laps_times[[#This Row],[50]]),"DNF",    rounds_cum_time[[#This Row],[49]]+laps_times[[#This Row],[50]])</f>
        <v>0.11584221064814813</v>
      </c>
      <c r="BH41" s="139">
        <f>IF(ISBLANK(laps_times[[#This Row],[51]]),"DNF",    rounds_cum_time[[#This Row],[50]]+laps_times[[#This Row],[51]])</f>
        <v>0.11844377314814813</v>
      </c>
      <c r="BI41" s="139">
        <f>IF(ISBLANK(laps_times[[#This Row],[52]]),"DNF",    rounds_cum_time[[#This Row],[51]]+laps_times[[#This Row],[52]])</f>
        <v>0.12101317129629628</v>
      </c>
      <c r="BJ41" s="139">
        <f>IF(ISBLANK(laps_times[[#This Row],[53]]),"DNF",    rounds_cum_time[[#This Row],[52]]+laps_times[[#This Row],[53]])</f>
        <v>0.12355723379629628</v>
      </c>
      <c r="BK41" s="139">
        <f>IF(ISBLANK(laps_times[[#This Row],[54]]),"DNF",    rounds_cum_time[[#This Row],[53]]+laps_times[[#This Row],[54]])</f>
        <v>0.12614233796296295</v>
      </c>
      <c r="BL41" s="139">
        <f>IF(ISBLANK(laps_times[[#This Row],[55]]),"DNF",    rounds_cum_time[[#This Row],[54]]+laps_times[[#This Row],[55]])</f>
        <v>0.12924678240740739</v>
      </c>
      <c r="BM41" s="139">
        <f>IF(ISBLANK(laps_times[[#This Row],[56]]),"DNF",    rounds_cum_time[[#This Row],[55]]+laps_times[[#This Row],[56]])</f>
        <v>0.13183759259259256</v>
      </c>
      <c r="BN41" s="139">
        <f>IF(ISBLANK(laps_times[[#This Row],[57]]),"DNF",    rounds_cum_time[[#This Row],[56]]+laps_times[[#This Row],[57]])</f>
        <v>0.1347961458333333</v>
      </c>
      <c r="BO41" s="139">
        <f>IF(ISBLANK(laps_times[[#This Row],[58]]),"DNF",    rounds_cum_time[[#This Row],[57]]+laps_times[[#This Row],[58]])</f>
        <v>0.13738947916666663</v>
      </c>
      <c r="BP41" s="139">
        <f>IF(ISBLANK(laps_times[[#This Row],[59]]),"DNF",    rounds_cum_time[[#This Row],[58]]+laps_times[[#This Row],[59]])</f>
        <v>0.14034267361111108</v>
      </c>
      <c r="BQ41" s="139">
        <f>IF(ISBLANK(laps_times[[#This Row],[60]]),"DNF",    rounds_cum_time[[#This Row],[59]]+laps_times[[#This Row],[60]])</f>
        <v>0.14289604166666664</v>
      </c>
      <c r="BR41" s="139">
        <f>IF(ISBLANK(laps_times[[#This Row],[61]]),"DNF",    rounds_cum_time[[#This Row],[60]]+laps_times[[#This Row],[61]])</f>
        <v>0.14548844907407404</v>
      </c>
      <c r="BS41" s="139">
        <f>IF(ISBLANK(laps_times[[#This Row],[62]]),"DNF",    rounds_cum_time[[#This Row],[61]]+laps_times[[#This Row],[62]])</f>
        <v>0.14806240740740736</v>
      </c>
      <c r="BT41" s="140">
        <f>IF(ISBLANK(laps_times[[#This Row],[63]]),"DNF",    rounds_cum_time[[#This Row],[62]]+laps_times[[#This Row],[63]])</f>
        <v>0.15069046296296293</v>
      </c>
    </row>
    <row r="42" spans="2:72" x14ac:dyDescent="0.2">
      <c r="B42" s="130">
        <f>laps_times[[#This Row],[poř]]</f>
        <v>37</v>
      </c>
      <c r="C42" s="131">
        <f>laps_times[[#This Row],[s.č.]]</f>
        <v>50</v>
      </c>
      <c r="D42" s="131" t="str">
        <f>laps_times[[#This Row],[jméno]]</f>
        <v>Vostrý Miroslav</v>
      </c>
      <c r="E42" s="132">
        <f>laps_times[[#This Row],[roč]]</f>
        <v>1977</v>
      </c>
      <c r="F42" s="132" t="str">
        <f>laps_times[[#This Row],[kat]]</f>
        <v>MA</v>
      </c>
      <c r="G42" s="132">
        <f>laps_times[[#This Row],[poř_kat]]</f>
        <v>10</v>
      </c>
      <c r="H42" s="131" t="str">
        <f>laps_times[[#This Row],[klub]]</f>
        <v>Maraton Klub Kladno</v>
      </c>
      <c r="I42" s="134">
        <f>laps_times[[#This Row],[celk. čas]]</f>
        <v>0.15077976851851851</v>
      </c>
      <c r="J42" s="139">
        <f>laps_times[[#This Row],[1]]</f>
        <v>2.839525462962963E-3</v>
      </c>
      <c r="K42" s="139">
        <f>IF(ISBLANK(laps_times[[#This Row],[2]]),"DNF",    rounds_cum_time[[#This Row],[1]]+laps_times[[#This Row],[2]])</f>
        <v>5.130289351851852E-3</v>
      </c>
      <c r="L42" s="139">
        <f>IF(ISBLANK(laps_times[[#This Row],[3]]),"DNF",    rounds_cum_time[[#This Row],[2]]+laps_times[[#This Row],[3]])</f>
        <v>7.3513425925925933E-3</v>
      </c>
      <c r="M42" s="139">
        <f>IF(ISBLANK(laps_times[[#This Row],[4]]),"DNF",    rounds_cum_time[[#This Row],[3]]+laps_times[[#This Row],[4]])</f>
        <v>9.5741666666666683E-3</v>
      </c>
      <c r="N42" s="139">
        <f>IF(ISBLANK(laps_times[[#This Row],[5]]),"DNF",    rounds_cum_time[[#This Row],[4]]+laps_times[[#This Row],[5]])</f>
        <v>1.1752986111111113E-2</v>
      </c>
      <c r="O42" s="139">
        <f>IF(ISBLANK(laps_times[[#This Row],[6]]),"DNF",    rounds_cum_time[[#This Row],[5]]+laps_times[[#This Row],[6]])</f>
        <v>1.3974710648148151E-2</v>
      </c>
      <c r="P42" s="139">
        <f>IF(ISBLANK(laps_times[[#This Row],[7]]),"DNF",    rounds_cum_time[[#This Row],[6]]+laps_times[[#This Row],[7]])</f>
        <v>1.6175277777777781E-2</v>
      </c>
      <c r="Q42" s="139">
        <f>IF(ISBLANK(laps_times[[#This Row],[8]]),"DNF",    rounds_cum_time[[#This Row],[7]]+laps_times[[#This Row],[8]])</f>
        <v>1.8445023148148151E-2</v>
      </c>
      <c r="R42" s="139">
        <f>IF(ISBLANK(laps_times[[#This Row],[9]]),"DNF",    rounds_cum_time[[#This Row],[8]]+laps_times[[#This Row],[9]])</f>
        <v>2.0711944444444449E-2</v>
      </c>
      <c r="S42" s="139">
        <f>IF(ISBLANK(laps_times[[#This Row],[10]]),"DNF",    rounds_cum_time[[#This Row],[9]]+laps_times[[#This Row],[10]])</f>
        <v>2.2895428240740746E-2</v>
      </c>
      <c r="T42" s="139">
        <f>IF(ISBLANK(laps_times[[#This Row],[11]]),"DNF",    rounds_cum_time[[#This Row],[10]]+laps_times[[#This Row],[11]])</f>
        <v>2.5081666666666672E-2</v>
      </c>
      <c r="U42" s="139">
        <f>IF(ISBLANK(laps_times[[#This Row],[12]]),"DNF",    rounds_cum_time[[#This Row],[11]]+laps_times[[#This Row],[12]])</f>
        <v>2.7269178240740745E-2</v>
      </c>
      <c r="V42" s="139">
        <f>IF(ISBLANK(laps_times[[#This Row],[13]]),"DNF",    rounds_cum_time[[#This Row],[12]]+laps_times[[#This Row],[13]])</f>
        <v>2.9446354166666671E-2</v>
      </c>
      <c r="W42" s="139">
        <f>IF(ISBLANK(laps_times[[#This Row],[14]]),"DNF",    rounds_cum_time[[#This Row],[13]]+laps_times[[#This Row],[14]])</f>
        <v>3.1574247685185186E-2</v>
      </c>
      <c r="X42" s="139">
        <f>IF(ISBLANK(laps_times[[#This Row],[15]]),"DNF",    rounds_cum_time[[#This Row],[14]]+laps_times[[#This Row],[15]])</f>
        <v>3.378623842592593E-2</v>
      </c>
      <c r="Y42" s="139">
        <f>IF(ISBLANK(laps_times[[#This Row],[16]]),"DNF",    rounds_cum_time[[#This Row],[15]]+laps_times[[#This Row],[16]])</f>
        <v>3.6101805555555561E-2</v>
      </c>
      <c r="Z42" s="139">
        <f>IF(ISBLANK(laps_times[[#This Row],[17]]),"DNF",    rounds_cum_time[[#This Row],[16]]+laps_times[[#This Row],[17]])</f>
        <v>3.8423611111111117E-2</v>
      </c>
      <c r="AA42" s="139">
        <f>IF(ISBLANK(laps_times[[#This Row],[18]]),"DNF",    rounds_cum_time[[#This Row],[17]]+laps_times[[#This Row],[18]])</f>
        <v>4.0744432870370377E-2</v>
      </c>
      <c r="AB42" s="139">
        <f>IF(ISBLANK(laps_times[[#This Row],[19]]),"DNF",    rounds_cum_time[[#This Row],[18]]+laps_times[[#This Row],[19]])</f>
        <v>4.2986631944444451E-2</v>
      </c>
      <c r="AC42" s="139">
        <f>IF(ISBLANK(laps_times[[#This Row],[20]]),"DNF",    rounds_cum_time[[#This Row],[19]]+laps_times[[#This Row],[20]])</f>
        <v>4.5197881944444449E-2</v>
      </c>
      <c r="AD42" s="139">
        <f>IF(ISBLANK(laps_times[[#This Row],[21]]),"DNF",    rounds_cum_time[[#This Row],[20]]+laps_times[[#This Row],[21]])</f>
        <v>4.7475023148148152E-2</v>
      </c>
      <c r="AE42" s="139">
        <f>IF(ISBLANK(laps_times[[#This Row],[22]]),"DNF",    rounds_cum_time[[#This Row],[21]]+laps_times[[#This Row],[22]])</f>
        <v>4.9724814814814819E-2</v>
      </c>
      <c r="AF42" s="139">
        <f>IF(ISBLANK(laps_times[[#This Row],[23]]),"DNF",    rounds_cum_time[[#This Row],[22]]+laps_times[[#This Row],[23]])</f>
        <v>5.1972465277777782E-2</v>
      </c>
      <c r="AG42" s="139">
        <f>IF(ISBLANK(laps_times[[#This Row],[24]]),"DNF",    rounds_cum_time[[#This Row],[23]]+laps_times[[#This Row],[24]])</f>
        <v>5.4257465277777785E-2</v>
      </c>
      <c r="AH42" s="139">
        <f>IF(ISBLANK(laps_times[[#This Row],[25]]),"DNF",    rounds_cum_time[[#This Row],[24]]+laps_times[[#This Row],[25]])</f>
        <v>5.6606608796296302E-2</v>
      </c>
      <c r="AI42" s="139">
        <f>IF(ISBLANK(laps_times[[#This Row],[26]]),"DNF",    rounds_cum_time[[#This Row],[25]]+laps_times[[#This Row],[26]])</f>
        <v>5.8906388888888897E-2</v>
      </c>
      <c r="AJ42" s="139">
        <f>IF(ISBLANK(laps_times[[#This Row],[27]]),"DNF",    rounds_cum_time[[#This Row],[26]]+laps_times[[#This Row],[27]])</f>
        <v>6.1217835648148158E-2</v>
      </c>
      <c r="AK42" s="139">
        <f>IF(ISBLANK(laps_times[[#This Row],[28]]),"DNF",    rounds_cum_time[[#This Row],[27]]+laps_times[[#This Row],[28]])</f>
        <v>6.3532951388888897E-2</v>
      </c>
      <c r="AL42" s="139">
        <f>IF(ISBLANK(laps_times[[#This Row],[29]]),"DNF",    rounds_cum_time[[#This Row],[28]]+laps_times[[#This Row],[29]])</f>
        <v>6.5901076388888896E-2</v>
      </c>
      <c r="AM42" s="139">
        <f>IF(ISBLANK(laps_times[[#This Row],[30]]),"DNF",    rounds_cum_time[[#This Row],[29]]+laps_times[[#This Row],[30]])</f>
        <v>6.8183692129629631E-2</v>
      </c>
      <c r="AN42" s="139">
        <f>IF(ISBLANK(laps_times[[#This Row],[31]]),"DNF",    rounds_cum_time[[#This Row],[30]]+laps_times[[#This Row],[31]])</f>
        <v>7.0548009259259262E-2</v>
      </c>
      <c r="AO42" s="139">
        <f>IF(ISBLANK(laps_times[[#This Row],[32]]),"DNF",    rounds_cum_time[[#This Row],[31]]+laps_times[[#This Row],[32]])</f>
        <v>7.2955555555555551E-2</v>
      </c>
      <c r="AP42" s="139">
        <f>IF(ISBLANK(laps_times[[#This Row],[33]]),"DNF",    rounds_cum_time[[#This Row],[32]]+laps_times[[#This Row],[33]])</f>
        <v>7.5306446759259252E-2</v>
      </c>
      <c r="AQ42" s="139">
        <f>IF(ISBLANK(laps_times[[#This Row],[34]]),"DNF",    rounds_cum_time[[#This Row],[33]]+laps_times[[#This Row],[34]])</f>
        <v>7.7661631944444434E-2</v>
      </c>
      <c r="AR42" s="139">
        <f>IF(ISBLANK(laps_times[[#This Row],[35]]),"DNF",    rounds_cum_time[[#This Row],[34]]+laps_times[[#This Row],[35]])</f>
        <v>8.0076111111111098E-2</v>
      </c>
      <c r="AS42" s="139">
        <f>IF(ISBLANK(laps_times[[#This Row],[36]]),"DNF",    rounds_cum_time[[#This Row],[35]]+laps_times[[#This Row],[36]])</f>
        <v>8.2506539351851843E-2</v>
      </c>
      <c r="AT42" s="139">
        <f>IF(ISBLANK(laps_times[[#This Row],[37]]),"DNF",    rounds_cum_time[[#This Row],[36]]+laps_times[[#This Row],[37]])</f>
        <v>8.4912557870370359E-2</v>
      </c>
      <c r="AU42" s="139">
        <f>IF(ISBLANK(laps_times[[#This Row],[38]]),"DNF",    rounds_cum_time[[#This Row],[37]]+laps_times[[#This Row],[38]])</f>
        <v>8.7301458333333318E-2</v>
      </c>
      <c r="AV42" s="139">
        <f>IF(ISBLANK(laps_times[[#This Row],[39]]),"DNF",    rounds_cum_time[[#This Row],[38]]+laps_times[[#This Row],[39]])</f>
        <v>8.9729432870370357E-2</v>
      </c>
      <c r="AW42" s="139">
        <f>IF(ISBLANK(laps_times[[#This Row],[40]]),"DNF",    rounds_cum_time[[#This Row],[39]]+laps_times[[#This Row],[40]])</f>
        <v>9.2169571759259245E-2</v>
      </c>
      <c r="AX42" s="139">
        <f>IF(ISBLANK(laps_times[[#This Row],[41]]),"DNF",    rounds_cum_time[[#This Row],[40]]+laps_times[[#This Row],[41]])</f>
        <v>9.4489374999999987E-2</v>
      </c>
      <c r="AY42" s="139">
        <f>IF(ISBLANK(laps_times[[#This Row],[42]]),"DNF",    rounds_cum_time[[#This Row],[41]]+laps_times[[#This Row],[42]])</f>
        <v>9.6898530092592583E-2</v>
      </c>
      <c r="AZ42" s="139">
        <f>IF(ISBLANK(laps_times[[#This Row],[43]]),"DNF",    rounds_cum_time[[#This Row],[42]]+laps_times[[#This Row],[43]])</f>
        <v>9.9360543981481475E-2</v>
      </c>
      <c r="BA42" s="139">
        <f>IF(ISBLANK(laps_times[[#This Row],[44]]),"DNF",    rounds_cum_time[[#This Row],[43]]+laps_times[[#This Row],[44]])</f>
        <v>0.10181501157407406</v>
      </c>
      <c r="BB42" s="139">
        <f>IF(ISBLANK(laps_times[[#This Row],[45]]),"DNF",    rounds_cum_time[[#This Row],[44]]+laps_times[[#This Row],[45]])</f>
        <v>0.1042723148148148</v>
      </c>
      <c r="BC42" s="139">
        <f>IF(ISBLANK(laps_times[[#This Row],[46]]),"DNF",    rounds_cum_time[[#This Row],[45]]+laps_times[[#This Row],[46]])</f>
        <v>0.10673011574074073</v>
      </c>
      <c r="BD42" s="139">
        <f>IF(ISBLANK(laps_times[[#This Row],[47]]),"DNF",    rounds_cum_time[[#This Row],[46]]+laps_times[[#This Row],[47]])</f>
        <v>0.10910685185185184</v>
      </c>
      <c r="BE42" s="139">
        <f>IF(ISBLANK(laps_times[[#This Row],[48]]),"DNF",    rounds_cum_time[[#This Row],[47]]+laps_times[[#This Row],[48]])</f>
        <v>0.11155682870370369</v>
      </c>
      <c r="BF42" s="139">
        <f>IF(ISBLANK(laps_times[[#This Row],[49]]),"DNF",    rounds_cum_time[[#This Row],[48]]+laps_times[[#This Row],[49]])</f>
        <v>0.11409149305555553</v>
      </c>
      <c r="BG42" s="139">
        <f>IF(ISBLANK(laps_times[[#This Row],[50]]),"DNF",    rounds_cum_time[[#This Row],[49]]+laps_times[[#This Row],[50]])</f>
        <v>0.11670517361111109</v>
      </c>
      <c r="BH42" s="139">
        <f>IF(ISBLANK(laps_times[[#This Row],[51]]),"DNF",    rounds_cum_time[[#This Row],[50]]+laps_times[[#This Row],[51]])</f>
        <v>0.11936274305555553</v>
      </c>
      <c r="BI42" s="139">
        <f>IF(ISBLANK(laps_times[[#This Row],[52]]),"DNF",    rounds_cum_time[[#This Row],[51]]+laps_times[[#This Row],[52]])</f>
        <v>0.12188457175925924</v>
      </c>
      <c r="BJ42" s="139">
        <f>IF(ISBLANK(laps_times[[#This Row],[53]]),"DNF",    rounds_cum_time[[#This Row],[52]]+laps_times[[#This Row],[53]])</f>
        <v>0.12452188657407405</v>
      </c>
      <c r="BK42" s="139">
        <f>IF(ISBLANK(laps_times[[#This Row],[54]]),"DNF",    rounds_cum_time[[#This Row],[53]]+laps_times[[#This Row],[54]])</f>
        <v>0.12708206018518517</v>
      </c>
      <c r="BL42" s="139">
        <f>IF(ISBLANK(laps_times[[#This Row],[55]]),"DNF",    rounds_cum_time[[#This Row],[54]]+laps_times[[#This Row],[55]])</f>
        <v>0.12964584490740738</v>
      </c>
      <c r="BM42" s="139">
        <f>IF(ISBLANK(laps_times[[#This Row],[56]]),"DNF",    rounds_cum_time[[#This Row],[55]]+laps_times[[#This Row],[56]])</f>
        <v>0.13233715277777774</v>
      </c>
      <c r="BN42" s="139">
        <f>IF(ISBLANK(laps_times[[#This Row],[57]]),"DNF",    rounds_cum_time[[#This Row],[56]]+laps_times[[#This Row],[57]])</f>
        <v>0.13500446759259255</v>
      </c>
      <c r="BO42" s="139">
        <f>IF(ISBLANK(laps_times[[#This Row],[58]]),"DNF",    rounds_cum_time[[#This Row],[57]]+laps_times[[#This Row],[58]])</f>
        <v>0.13772672453703699</v>
      </c>
      <c r="BP42" s="139">
        <f>IF(ISBLANK(laps_times[[#This Row],[59]]),"DNF",    rounds_cum_time[[#This Row],[58]]+laps_times[[#This Row],[59]])</f>
        <v>0.1404107407407407</v>
      </c>
      <c r="BQ42" s="139">
        <f>IF(ISBLANK(laps_times[[#This Row],[60]]),"DNF",    rounds_cum_time[[#This Row],[59]]+laps_times[[#This Row],[60]])</f>
        <v>0.14307525462962958</v>
      </c>
      <c r="BR42" s="139">
        <f>IF(ISBLANK(laps_times[[#This Row],[61]]),"DNF",    rounds_cum_time[[#This Row],[60]]+laps_times[[#This Row],[61]])</f>
        <v>0.14571097222222218</v>
      </c>
      <c r="BS42" s="139">
        <f>IF(ISBLANK(laps_times[[#This Row],[62]]),"DNF",    rounds_cum_time[[#This Row],[61]]+laps_times[[#This Row],[62]])</f>
        <v>0.14828759259259255</v>
      </c>
      <c r="BT42" s="140">
        <f>IF(ISBLANK(laps_times[[#This Row],[63]]),"DNF",    rounds_cum_time[[#This Row],[62]]+laps_times[[#This Row],[63]])</f>
        <v>0.15077976851851849</v>
      </c>
    </row>
    <row r="43" spans="2:72" x14ac:dyDescent="0.2">
      <c r="B43" s="130">
        <f>laps_times[[#This Row],[poř]]</f>
        <v>38</v>
      </c>
      <c r="C43" s="131">
        <f>laps_times[[#This Row],[s.č.]]</f>
        <v>137</v>
      </c>
      <c r="D43" s="131" t="str">
        <f>laps_times[[#This Row],[jméno]]</f>
        <v>Wagner Rostislav</v>
      </c>
      <c r="E43" s="132">
        <f>laps_times[[#This Row],[roč]]</f>
        <v>1973</v>
      </c>
      <c r="F43" s="132" t="str">
        <f>laps_times[[#This Row],[kat]]</f>
        <v>MB</v>
      </c>
      <c r="G43" s="132">
        <f>laps_times[[#This Row],[poř_kat]]</f>
        <v>18</v>
      </c>
      <c r="H43" s="131" t="str">
        <f>laps_times[[#This Row],[klub]]</f>
        <v>-</v>
      </c>
      <c r="I43" s="134">
        <f>laps_times[[#This Row],[celk. čas]]</f>
        <v>0.15112274305555556</v>
      </c>
      <c r="J43" s="139">
        <f>laps_times[[#This Row],[1]]</f>
        <v>2.8971180555555556E-3</v>
      </c>
      <c r="K43" s="139">
        <f>IF(ISBLANK(laps_times[[#This Row],[2]]),"DNF",    rounds_cum_time[[#This Row],[1]]+laps_times[[#This Row],[2]])</f>
        <v>5.1436458333333334E-3</v>
      </c>
      <c r="L43" s="139">
        <f>IF(ISBLANK(laps_times[[#This Row],[3]]),"DNF",    rounds_cum_time[[#This Row],[2]]+laps_times[[#This Row],[3]])</f>
        <v>7.3947800925925926E-3</v>
      </c>
      <c r="M43" s="139">
        <f>IF(ISBLANK(laps_times[[#This Row],[4]]),"DNF",    rounds_cum_time[[#This Row],[3]]+laps_times[[#This Row],[4]])</f>
        <v>9.618495370370371E-3</v>
      </c>
      <c r="N43" s="139">
        <f>IF(ISBLANK(laps_times[[#This Row],[5]]),"DNF",    rounds_cum_time[[#This Row],[4]]+laps_times[[#This Row],[5]])</f>
        <v>1.1861122685185186E-2</v>
      </c>
      <c r="O43" s="139">
        <f>IF(ISBLANK(laps_times[[#This Row],[6]]),"DNF",    rounds_cum_time[[#This Row],[5]]+laps_times[[#This Row],[6]])</f>
        <v>1.407369212962963E-2</v>
      </c>
      <c r="P43" s="139">
        <f>IF(ISBLANK(laps_times[[#This Row],[7]]),"DNF",    rounds_cum_time[[#This Row],[6]]+laps_times[[#This Row],[7]])</f>
        <v>1.6272210648148148E-2</v>
      </c>
      <c r="Q43" s="139">
        <f>IF(ISBLANK(laps_times[[#This Row],[8]]),"DNF",    rounds_cum_time[[#This Row],[7]]+laps_times[[#This Row],[8]])</f>
        <v>1.8472094907407408E-2</v>
      </c>
      <c r="R43" s="139">
        <f>IF(ISBLANK(laps_times[[#This Row],[9]]),"DNF",    rounds_cum_time[[#This Row],[8]]+laps_times[[#This Row],[9]])</f>
        <v>2.0665034722222222E-2</v>
      </c>
      <c r="S43" s="139">
        <f>IF(ISBLANK(laps_times[[#This Row],[10]]),"DNF",    rounds_cum_time[[#This Row],[9]]+laps_times[[#This Row],[10]])</f>
        <v>2.2825462962962964E-2</v>
      </c>
      <c r="T43" s="139">
        <f>IF(ISBLANK(laps_times[[#This Row],[11]]),"DNF",    rounds_cum_time[[#This Row],[10]]+laps_times[[#This Row],[11]])</f>
        <v>2.5011377314814814E-2</v>
      </c>
      <c r="U43" s="139">
        <f>IF(ISBLANK(laps_times[[#This Row],[12]]),"DNF",    rounds_cum_time[[#This Row],[11]]+laps_times[[#This Row],[12]])</f>
        <v>2.7252719907407408E-2</v>
      </c>
      <c r="V43" s="139">
        <f>IF(ISBLANK(laps_times[[#This Row],[13]]),"DNF",    rounds_cum_time[[#This Row],[12]]+laps_times[[#This Row],[13]])</f>
        <v>2.9440347222222222E-2</v>
      </c>
      <c r="W43" s="139">
        <f>IF(ISBLANK(laps_times[[#This Row],[14]]),"DNF",    rounds_cum_time[[#This Row],[13]]+laps_times[[#This Row],[14]])</f>
        <v>3.1606608796296294E-2</v>
      </c>
      <c r="X43" s="139">
        <f>IF(ISBLANK(laps_times[[#This Row],[15]]),"DNF",    rounds_cum_time[[#This Row],[14]]+laps_times[[#This Row],[15]])</f>
        <v>3.3746655092592587E-2</v>
      </c>
      <c r="Y43" s="139">
        <f>IF(ISBLANK(laps_times[[#This Row],[16]]),"DNF",    rounds_cum_time[[#This Row],[15]]+laps_times[[#This Row],[16]])</f>
        <v>3.5900868055555549E-2</v>
      </c>
      <c r="Z43" s="139">
        <f>IF(ISBLANK(laps_times[[#This Row],[17]]),"DNF",    rounds_cum_time[[#This Row],[16]]+laps_times[[#This Row],[17]])</f>
        <v>3.8058831018518514E-2</v>
      </c>
      <c r="AA43" s="139">
        <f>IF(ISBLANK(laps_times[[#This Row],[18]]),"DNF",    rounds_cum_time[[#This Row],[17]]+laps_times[[#This Row],[18]])</f>
        <v>4.0285312499999996E-2</v>
      </c>
      <c r="AB43" s="139">
        <f>IF(ISBLANK(laps_times[[#This Row],[19]]),"DNF",    rounds_cum_time[[#This Row],[18]]+laps_times[[#This Row],[19]])</f>
        <v>4.2630428240740738E-2</v>
      </c>
      <c r="AC43" s="139">
        <f>IF(ISBLANK(laps_times[[#This Row],[20]]),"DNF",    rounds_cum_time[[#This Row],[19]]+laps_times[[#This Row],[20]])</f>
        <v>4.4800844907407406E-2</v>
      </c>
      <c r="AD43" s="139">
        <f>IF(ISBLANK(laps_times[[#This Row],[21]]),"DNF",    rounds_cum_time[[#This Row],[20]]+laps_times[[#This Row],[21]])</f>
        <v>4.7019259259259261E-2</v>
      </c>
      <c r="AE43" s="139">
        <f>IF(ISBLANK(laps_times[[#This Row],[22]]),"DNF",    rounds_cum_time[[#This Row],[21]]+laps_times[[#This Row],[22]])</f>
        <v>4.9324270833333336E-2</v>
      </c>
      <c r="AF43" s="139">
        <f>IF(ISBLANK(laps_times[[#This Row],[23]]),"DNF",    rounds_cum_time[[#This Row],[22]]+laps_times[[#This Row],[23]])</f>
        <v>5.155025462962963E-2</v>
      </c>
      <c r="AG43" s="139">
        <f>IF(ISBLANK(laps_times[[#This Row],[24]]),"DNF",    rounds_cum_time[[#This Row],[23]]+laps_times[[#This Row],[24]])</f>
        <v>5.378334490740741E-2</v>
      </c>
      <c r="AH43" s="139">
        <f>IF(ISBLANK(laps_times[[#This Row],[25]]),"DNF",    rounds_cum_time[[#This Row],[24]]+laps_times[[#This Row],[25]])</f>
        <v>5.6003125000000001E-2</v>
      </c>
      <c r="AI43" s="139">
        <f>IF(ISBLANK(laps_times[[#This Row],[26]]),"DNF",    rounds_cum_time[[#This Row],[25]]+laps_times[[#This Row],[26]])</f>
        <v>5.8261180555555556E-2</v>
      </c>
      <c r="AJ43" s="139">
        <f>IF(ISBLANK(laps_times[[#This Row],[27]]),"DNF",    rounds_cum_time[[#This Row],[26]]+laps_times[[#This Row],[27]])</f>
        <v>6.0529687499999998E-2</v>
      </c>
      <c r="AK43" s="139">
        <f>IF(ISBLANK(laps_times[[#This Row],[28]]),"DNF",    rounds_cum_time[[#This Row],[27]]+laps_times[[#This Row],[28]])</f>
        <v>6.2901388888888882E-2</v>
      </c>
      <c r="AL43" s="139">
        <f>IF(ISBLANK(laps_times[[#This Row],[29]]),"DNF",    rounds_cum_time[[#This Row],[28]]+laps_times[[#This Row],[29]])</f>
        <v>6.5169525462962952E-2</v>
      </c>
      <c r="AM43" s="139">
        <f>IF(ISBLANK(laps_times[[#This Row],[30]]),"DNF",    rounds_cum_time[[#This Row],[29]]+laps_times[[#This Row],[30]])</f>
        <v>6.7426238425925919E-2</v>
      </c>
      <c r="AN43" s="139">
        <f>IF(ISBLANK(laps_times[[#This Row],[31]]),"DNF",    rounds_cum_time[[#This Row],[30]]+laps_times[[#This Row],[31]])</f>
        <v>6.9708009259259254E-2</v>
      </c>
      <c r="AO43" s="139">
        <f>IF(ISBLANK(laps_times[[#This Row],[32]]),"DNF",    rounds_cum_time[[#This Row],[31]]+laps_times[[#This Row],[32]])</f>
        <v>7.199951388888888E-2</v>
      </c>
      <c r="AP43" s="139">
        <f>IF(ISBLANK(laps_times[[#This Row],[33]]),"DNF",    rounds_cum_time[[#This Row],[32]]+laps_times[[#This Row],[33]])</f>
        <v>7.4438668981481479E-2</v>
      </c>
      <c r="AQ43" s="139">
        <f>IF(ISBLANK(laps_times[[#This Row],[34]]),"DNF",    rounds_cum_time[[#This Row],[33]]+laps_times[[#This Row],[34]])</f>
        <v>7.6733356481481482E-2</v>
      </c>
      <c r="AR43" s="139">
        <f>IF(ISBLANK(laps_times[[#This Row],[35]]),"DNF",    rounds_cum_time[[#This Row],[34]]+laps_times[[#This Row],[35]])</f>
        <v>7.9014780092592593E-2</v>
      </c>
      <c r="AS43" s="139">
        <f>IF(ISBLANK(laps_times[[#This Row],[36]]),"DNF",    rounds_cum_time[[#This Row],[35]]+laps_times[[#This Row],[36]])</f>
        <v>8.1361018518518513E-2</v>
      </c>
      <c r="AT43" s="139">
        <f>IF(ISBLANK(laps_times[[#This Row],[37]]),"DNF",    rounds_cum_time[[#This Row],[36]]+laps_times[[#This Row],[37]])</f>
        <v>8.368520833333333E-2</v>
      </c>
      <c r="AU43" s="139">
        <f>IF(ISBLANK(laps_times[[#This Row],[38]]),"DNF",    rounds_cum_time[[#This Row],[37]]+laps_times[[#This Row],[38]])</f>
        <v>8.6026331018518518E-2</v>
      </c>
      <c r="AV43" s="139">
        <f>IF(ISBLANK(laps_times[[#This Row],[39]]),"DNF",    rounds_cum_time[[#This Row],[38]]+laps_times[[#This Row],[39]])</f>
        <v>8.8575474537037041E-2</v>
      </c>
      <c r="AW43" s="139">
        <f>IF(ISBLANK(laps_times[[#This Row],[40]]),"DNF",    rounds_cum_time[[#This Row],[39]]+laps_times[[#This Row],[40]])</f>
        <v>9.0925590277777787E-2</v>
      </c>
      <c r="AX43" s="139">
        <f>IF(ISBLANK(laps_times[[#This Row],[41]]),"DNF",    rounds_cum_time[[#This Row],[40]]+laps_times[[#This Row],[41]])</f>
        <v>9.3307407407407422E-2</v>
      </c>
      <c r="AY43" s="139">
        <f>IF(ISBLANK(laps_times[[#This Row],[42]]),"DNF",    rounds_cum_time[[#This Row],[41]]+laps_times[[#This Row],[42]])</f>
        <v>9.5899270833333342E-2</v>
      </c>
      <c r="AZ43" s="139">
        <f>IF(ISBLANK(laps_times[[#This Row],[43]]),"DNF",    rounds_cum_time[[#This Row],[42]]+laps_times[[#This Row],[43]])</f>
        <v>9.829523148148149E-2</v>
      </c>
      <c r="BA43" s="139">
        <f>IF(ISBLANK(laps_times[[#This Row],[44]]),"DNF",    rounds_cum_time[[#This Row],[43]]+laps_times[[#This Row],[44]])</f>
        <v>0.10071381944444445</v>
      </c>
      <c r="BB43" s="139">
        <f>IF(ISBLANK(laps_times[[#This Row],[45]]),"DNF",    rounds_cum_time[[#This Row],[44]]+laps_times[[#This Row],[45]])</f>
        <v>0.10315649305555556</v>
      </c>
      <c r="BC43" s="139">
        <f>IF(ISBLANK(laps_times[[#This Row],[46]]),"DNF",    rounds_cum_time[[#This Row],[45]]+laps_times[[#This Row],[46]])</f>
        <v>0.1056314351851852</v>
      </c>
      <c r="BD43" s="139">
        <f>IF(ISBLANK(laps_times[[#This Row],[47]]),"DNF",    rounds_cum_time[[#This Row],[46]]+laps_times[[#This Row],[47]])</f>
        <v>0.1084173263888889</v>
      </c>
      <c r="BE43" s="139">
        <f>IF(ISBLANK(laps_times[[#This Row],[48]]),"DNF",    rounds_cum_time[[#This Row],[47]]+laps_times[[#This Row],[48]])</f>
        <v>0.11096334490740742</v>
      </c>
      <c r="BF43" s="139">
        <f>IF(ISBLANK(laps_times[[#This Row],[49]]),"DNF",    rounds_cum_time[[#This Row],[48]]+laps_times[[#This Row],[49]])</f>
        <v>0.11352312500000002</v>
      </c>
      <c r="BG43" s="139">
        <f>IF(ISBLANK(laps_times[[#This Row],[50]]),"DNF",    rounds_cum_time[[#This Row],[49]]+laps_times[[#This Row],[50]])</f>
        <v>0.11628526620370372</v>
      </c>
      <c r="BH43" s="139">
        <f>IF(ISBLANK(laps_times[[#This Row],[51]]),"DNF",    rounds_cum_time[[#This Row],[50]]+laps_times[[#This Row],[51]])</f>
        <v>0.11886903935185186</v>
      </c>
      <c r="BI43" s="139">
        <f>IF(ISBLANK(laps_times[[#This Row],[52]]),"DNF",    rounds_cum_time[[#This Row],[51]]+laps_times[[#This Row],[52]])</f>
        <v>0.12140716435185187</v>
      </c>
      <c r="BJ43" s="139">
        <f>IF(ISBLANK(laps_times[[#This Row],[53]]),"DNF",    rounds_cum_time[[#This Row],[52]]+laps_times[[#This Row],[53]])</f>
        <v>0.12418680555555557</v>
      </c>
      <c r="BK43" s="139">
        <f>IF(ISBLANK(laps_times[[#This Row],[54]]),"DNF",    rounds_cum_time[[#This Row],[53]]+laps_times[[#This Row],[54]])</f>
        <v>0.12667537037037038</v>
      </c>
      <c r="BL43" s="139">
        <f>IF(ISBLANK(laps_times[[#This Row],[55]]),"DNF",    rounds_cum_time[[#This Row],[54]]+laps_times[[#This Row],[55]])</f>
        <v>0.12949625000000001</v>
      </c>
      <c r="BM43" s="139">
        <f>IF(ISBLANK(laps_times[[#This Row],[56]]),"DNF",    rounds_cum_time[[#This Row],[55]]+laps_times[[#This Row],[56]])</f>
        <v>0.1321143402777778</v>
      </c>
      <c r="BN43" s="139">
        <f>IF(ISBLANK(laps_times[[#This Row],[57]]),"DNF",    rounds_cum_time[[#This Row],[56]]+laps_times[[#This Row],[57]])</f>
        <v>0.13473584490740742</v>
      </c>
      <c r="BO43" s="139">
        <f>IF(ISBLANK(laps_times[[#This Row],[58]]),"DNF",    rounds_cum_time[[#This Row],[57]]+laps_times[[#This Row],[58]])</f>
        <v>0.13763111111111112</v>
      </c>
      <c r="BP43" s="139">
        <f>IF(ISBLANK(laps_times[[#This Row],[59]]),"DNF",    rounds_cum_time[[#This Row],[58]]+laps_times[[#This Row],[59]])</f>
        <v>0.14033271990740742</v>
      </c>
      <c r="BQ43" s="139">
        <f>IF(ISBLANK(laps_times[[#This Row],[60]]),"DNF",    rounds_cum_time[[#This Row],[59]]+laps_times[[#This Row],[60]])</f>
        <v>0.14304315972222223</v>
      </c>
      <c r="BR43" s="139">
        <f>IF(ISBLANK(laps_times[[#This Row],[61]]),"DNF",    rounds_cum_time[[#This Row],[60]]+laps_times[[#This Row],[61]])</f>
        <v>0.14572645833333334</v>
      </c>
      <c r="BS43" s="139">
        <f>IF(ISBLANK(laps_times[[#This Row],[62]]),"DNF",    rounds_cum_time[[#This Row],[61]]+laps_times[[#This Row],[62]])</f>
        <v>0.14854875000000001</v>
      </c>
      <c r="BT43" s="140">
        <f>IF(ISBLANK(laps_times[[#This Row],[63]]),"DNF",    rounds_cum_time[[#This Row],[62]]+laps_times[[#This Row],[63]])</f>
        <v>0.15112274305555556</v>
      </c>
    </row>
    <row r="44" spans="2:72" x14ac:dyDescent="0.2">
      <c r="B44" s="130">
        <f>laps_times[[#This Row],[poř]]</f>
        <v>39</v>
      </c>
      <c r="C44" s="131">
        <f>laps_times[[#This Row],[s.č.]]</f>
        <v>122</v>
      </c>
      <c r="D44" s="131" t="str">
        <f>laps_times[[#This Row],[jméno]]</f>
        <v>Kohoutová Věra</v>
      </c>
      <c r="E44" s="132">
        <f>laps_times[[#This Row],[roč]]</f>
        <v>1967</v>
      </c>
      <c r="F44" s="132" t="str">
        <f>laps_times[[#This Row],[kat]]</f>
        <v>ZB</v>
      </c>
      <c r="G44" s="132">
        <f>laps_times[[#This Row],[poř_kat]]</f>
        <v>1</v>
      </c>
      <c r="H44" s="131" t="str">
        <f>laps_times[[#This Row],[klub]]</f>
        <v>Trailpoint</v>
      </c>
      <c r="I44" s="134">
        <f>laps_times[[#This Row],[celk. čas]]</f>
        <v>0.15135082175925926</v>
      </c>
      <c r="J44" s="139">
        <f>laps_times[[#This Row],[1]]</f>
        <v>2.9123495370370371E-3</v>
      </c>
      <c r="K44" s="139">
        <f>IF(ISBLANK(laps_times[[#This Row],[2]]),"DNF",    rounds_cum_time[[#This Row],[1]]+laps_times[[#This Row],[2]])</f>
        <v>5.2064120370370372E-3</v>
      </c>
      <c r="L44" s="139">
        <f>IF(ISBLANK(laps_times[[#This Row],[3]]),"DNF",    rounds_cum_time[[#This Row],[2]]+laps_times[[#This Row],[3]])</f>
        <v>7.5223032407407409E-3</v>
      </c>
      <c r="M44" s="139">
        <f>IF(ISBLANK(laps_times[[#This Row],[4]]),"DNF",    rounds_cum_time[[#This Row],[3]]+laps_times[[#This Row],[4]])</f>
        <v>9.8188194444444443E-3</v>
      </c>
      <c r="N44" s="139">
        <f>IF(ISBLANK(laps_times[[#This Row],[5]]),"DNF",    rounds_cum_time[[#This Row],[4]]+laps_times[[#This Row],[5]])</f>
        <v>1.2127754629629629E-2</v>
      </c>
      <c r="O44" s="139">
        <f>IF(ISBLANK(laps_times[[#This Row],[6]]),"DNF",    rounds_cum_time[[#This Row],[5]]+laps_times[[#This Row],[6]])</f>
        <v>1.444935185185185E-2</v>
      </c>
      <c r="P44" s="139">
        <f>IF(ISBLANK(laps_times[[#This Row],[7]]),"DNF",    rounds_cum_time[[#This Row],[6]]+laps_times[[#This Row],[7]])</f>
        <v>1.6804490740740738E-2</v>
      </c>
      <c r="Q44" s="139">
        <f>IF(ISBLANK(laps_times[[#This Row],[8]]),"DNF",    rounds_cum_time[[#This Row],[7]]+laps_times[[#This Row],[8]])</f>
        <v>1.9103877314814811E-2</v>
      </c>
      <c r="R44" s="139">
        <f>IF(ISBLANK(laps_times[[#This Row],[9]]),"DNF",    rounds_cum_time[[#This Row],[8]]+laps_times[[#This Row],[9]])</f>
        <v>2.1406932870370366E-2</v>
      </c>
      <c r="S44" s="139">
        <f>IF(ISBLANK(laps_times[[#This Row],[10]]),"DNF",    rounds_cum_time[[#This Row],[9]]+laps_times[[#This Row],[10]])</f>
        <v>2.3702222222222218E-2</v>
      </c>
      <c r="T44" s="139">
        <f>IF(ISBLANK(laps_times[[#This Row],[11]]),"DNF",    rounds_cum_time[[#This Row],[10]]+laps_times[[#This Row],[11]])</f>
        <v>2.5977187499999995E-2</v>
      </c>
      <c r="U44" s="139">
        <f>IF(ISBLANK(laps_times[[#This Row],[12]]),"DNF",    rounds_cum_time[[#This Row],[11]]+laps_times[[#This Row],[12]])</f>
        <v>2.8298993055555551E-2</v>
      </c>
      <c r="V44" s="139">
        <f>IF(ISBLANK(laps_times[[#This Row],[13]]),"DNF",    rounds_cum_time[[#This Row],[12]]+laps_times[[#This Row],[13]])</f>
        <v>3.0616342592592587E-2</v>
      </c>
      <c r="W44" s="139">
        <f>IF(ISBLANK(laps_times[[#This Row],[14]]),"DNF",    rounds_cum_time[[#This Row],[13]]+laps_times[[#This Row],[14]])</f>
        <v>3.2955243055555548E-2</v>
      </c>
      <c r="X44" s="139">
        <f>IF(ISBLANK(laps_times[[#This Row],[15]]),"DNF",    rounds_cum_time[[#This Row],[14]]+laps_times[[#This Row],[15]])</f>
        <v>3.528376157407407E-2</v>
      </c>
      <c r="Y44" s="139">
        <f>IF(ISBLANK(laps_times[[#This Row],[16]]),"DNF",    rounds_cum_time[[#This Row],[15]]+laps_times[[#This Row],[16]])</f>
        <v>3.7606400462962958E-2</v>
      </c>
      <c r="Z44" s="139">
        <f>IF(ISBLANK(laps_times[[#This Row],[17]]),"DNF",    rounds_cum_time[[#This Row],[16]]+laps_times[[#This Row],[17]])</f>
        <v>3.9981273148148144E-2</v>
      </c>
      <c r="AA44" s="139">
        <f>IF(ISBLANK(laps_times[[#This Row],[18]]),"DNF",    rounds_cum_time[[#This Row],[17]]+laps_times[[#This Row],[18]])</f>
        <v>4.2286400462962961E-2</v>
      </c>
      <c r="AB44" s="139">
        <f>IF(ISBLANK(laps_times[[#This Row],[19]]),"DNF",    rounds_cum_time[[#This Row],[18]]+laps_times[[#This Row],[19]])</f>
        <v>4.4592210648148146E-2</v>
      </c>
      <c r="AC44" s="139">
        <f>IF(ISBLANK(laps_times[[#This Row],[20]]),"DNF",    rounds_cum_time[[#This Row],[19]]+laps_times[[#This Row],[20]])</f>
        <v>4.691943287037037E-2</v>
      </c>
      <c r="AD44" s="139">
        <f>IF(ISBLANK(laps_times[[#This Row],[21]]),"DNF",    rounds_cum_time[[#This Row],[20]]+laps_times[[#This Row],[21]])</f>
        <v>4.927917824074074E-2</v>
      </c>
      <c r="AE44" s="139">
        <f>IF(ISBLANK(laps_times[[#This Row],[22]]),"DNF",    rounds_cum_time[[#This Row],[21]]+laps_times[[#This Row],[22]])</f>
        <v>5.1654085648148149E-2</v>
      </c>
      <c r="AF44" s="139">
        <f>IF(ISBLANK(laps_times[[#This Row],[23]]),"DNF",    rounds_cum_time[[#This Row],[22]]+laps_times[[#This Row],[23]])</f>
        <v>5.4039675925925929E-2</v>
      </c>
      <c r="AG44" s="139">
        <f>IF(ISBLANK(laps_times[[#This Row],[24]]),"DNF",    rounds_cum_time[[#This Row],[23]]+laps_times[[#This Row],[24]])</f>
        <v>5.6521423611111114E-2</v>
      </c>
      <c r="AH44" s="139">
        <f>IF(ISBLANK(laps_times[[#This Row],[25]]),"DNF",    rounds_cum_time[[#This Row],[24]]+laps_times[[#This Row],[25]])</f>
        <v>5.8891342592592599E-2</v>
      </c>
      <c r="AI44" s="139">
        <f>IF(ISBLANK(laps_times[[#This Row],[26]]),"DNF",    rounds_cum_time[[#This Row],[25]]+laps_times[[#This Row],[26]])</f>
        <v>6.124052083333334E-2</v>
      </c>
      <c r="AJ44" s="139">
        <f>IF(ISBLANK(laps_times[[#This Row],[27]]),"DNF",    rounds_cum_time[[#This Row],[26]]+laps_times[[#This Row],[27]])</f>
        <v>6.358591435185186E-2</v>
      </c>
      <c r="AK44" s="139">
        <f>IF(ISBLANK(laps_times[[#This Row],[28]]),"DNF",    rounds_cum_time[[#This Row],[27]]+laps_times[[#This Row],[28]])</f>
        <v>6.5913611111111117E-2</v>
      </c>
      <c r="AL44" s="139">
        <f>IF(ISBLANK(laps_times[[#This Row],[29]]),"DNF",    rounds_cum_time[[#This Row],[28]]+laps_times[[#This Row],[29]])</f>
        <v>6.8271134259259264E-2</v>
      </c>
      <c r="AM44" s="139">
        <f>IF(ISBLANK(laps_times[[#This Row],[30]]),"DNF",    rounds_cum_time[[#This Row],[29]]+laps_times[[#This Row],[30]])</f>
        <v>7.0682210648148155E-2</v>
      </c>
      <c r="AN44" s="139">
        <f>IF(ISBLANK(laps_times[[#This Row],[31]]),"DNF",    rounds_cum_time[[#This Row],[30]]+laps_times[[#This Row],[31]])</f>
        <v>7.305998842592594E-2</v>
      </c>
      <c r="AO44" s="139">
        <f>IF(ISBLANK(laps_times[[#This Row],[32]]),"DNF",    rounds_cum_time[[#This Row],[31]]+laps_times[[#This Row],[32]])</f>
        <v>7.5397997685185195E-2</v>
      </c>
      <c r="AP44" s="139">
        <f>IF(ISBLANK(laps_times[[#This Row],[33]]),"DNF",    rounds_cum_time[[#This Row],[32]]+laps_times[[#This Row],[33]])</f>
        <v>7.7773946759259263E-2</v>
      </c>
      <c r="AQ44" s="139">
        <f>IF(ISBLANK(laps_times[[#This Row],[34]]),"DNF",    rounds_cum_time[[#This Row],[33]]+laps_times[[#This Row],[34]])</f>
        <v>8.0131574074074077E-2</v>
      </c>
      <c r="AR44" s="139">
        <f>IF(ISBLANK(laps_times[[#This Row],[35]]),"DNF",    rounds_cum_time[[#This Row],[34]]+laps_times[[#This Row],[35]])</f>
        <v>8.2490219907407417E-2</v>
      </c>
      <c r="AS44" s="139">
        <f>IF(ISBLANK(laps_times[[#This Row],[36]]),"DNF",    rounds_cum_time[[#This Row],[35]]+laps_times[[#This Row],[36]])</f>
        <v>8.4936273148148153E-2</v>
      </c>
      <c r="AT44" s="139">
        <f>IF(ISBLANK(laps_times[[#This Row],[37]]),"DNF",    rounds_cum_time[[#This Row],[36]]+laps_times[[#This Row],[37]])</f>
        <v>8.7359120370370372E-2</v>
      </c>
      <c r="AU44" s="139">
        <f>IF(ISBLANK(laps_times[[#This Row],[38]]),"DNF",    rounds_cum_time[[#This Row],[37]]+laps_times[[#This Row],[38]])</f>
        <v>8.9863865740740748E-2</v>
      </c>
      <c r="AV44" s="139">
        <f>IF(ISBLANK(laps_times[[#This Row],[39]]),"DNF",    rounds_cum_time[[#This Row],[38]]+laps_times[[#This Row],[39]])</f>
        <v>9.2303564814814817E-2</v>
      </c>
      <c r="AW44" s="139">
        <f>IF(ISBLANK(laps_times[[#This Row],[40]]),"DNF",    rounds_cum_time[[#This Row],[39]]+laps_times[[#This Row],[40]])</f>
        <v>9.4744502314814821E-2</v>
      </c>
      <c r="AX44" s="139">
        <f>IF(ISBLANK(laps_times[[#This Row],[41]]),"DNF",    rounds_cum_time[[#This Row],[40]]+laps_times[[#This Row],[41]])</f>
        <v>9.7142824074074083E-2</v>
      </c>
      <c r="AY44" s="139">
        <f>IF(ISBLANK(laps_times[[#This Row],[42]]),"DNF",    rounds_cum_time[[#This Row],[41]]+laps_times[[#This Row],[42]])</f>
        <v>9.9553634259259269E-2</v>
      </c>
      <c r="AZ44" s="139">
        <f>IF(ISBLANK(laps_times[[#This Row],[43]]),"DNF",    rounds_cum_time[[#This Row],[42]]+laps_times[[#This Row],[43]])</f>
        <v>0.10200284722222223</v>
      </c>
      <c r="BA44" s="139">
        <f>IF(ISBLANK(laps_times[[#This Row],[44]]),"DNF",    rounds_cum_time[[#This Row],[43]]+laps_times[[#This Row],[44]])</f>
        <v>0.10444857638888889</v>
      </c>
      <c r="BB44" s="139">
        <f>IF(ISBLANK(laps_times[[#This Row],[45]]),"DNF",    rounds_cum_time[[#This Row],[44]]+laps_times[[#This Row],[45]])</f>
        <v>0.10698601851851852</v>
      </c>
      <c r="BC44" s="139">
        <f>IF(ISBLANK(laps_times[[#This Row],[46]]),"DNF",    rounds_cum_time[[#This Row],[45]]+laps_times[[#This Row],[46]])</f>
        <v>0.10947538194444445</v>
      </c>
      <c r="BD44" s="139">
        <f>IF(ISBLANK(laps_times[[#This Row],[47]]),"DNF",    rounds_cum_time[[#This Row],[46]]+laps_times[[#This Row],[47]])</f>
        <v>0.1120296875</v>
      </c>
      <c r="BE44" s="139">
        <f>IF(ISBLANK(laps_times[[#This Row],[48]]),"DNF",    rounds_cum_time[[#This Row],[47]]+laps_times[[#This Row],[48]])</f>
        <v>0.11459478009259259</v>
      </c>
      <c r="BF44" s="139">
        <f>IF(ISBLANK(laps_times[[#This Row],[49]]),"DNF",    rounds_cum_time[[#This Row],[48]]+laps_times[[#This Row],[49]])</f>
        <v>0.11712158564814815</v>
      </c>
      <c r="BG44" s="139">
        <f>IF(ISBLANK(laps_times[[#This Row],[50]]),"DNF",    rounds_cum_time[[#This Row],[49]]+laps_times[[#This Row],[50]])</f>
        <v>0.11960729166666667</v>
      </c>
      <c r="BH44" s="139">
        <f>IF(ISBLANK(laps_times[[#This Row],[51]]),"DNF",    rounds_cum_time[[#This Row],[50]]+laps_times[[#This Row],[51]])</f>
        <v>0.12199892361111112</v>
      </c>
      <c r="BI44" s="139">
        <f>IF(ISBLANK(laps_times[[#This Row],[52]]),"DNF",    rounds_cum_time[[#This Row],[51]]+laps_times[[#This Row],[52]])</f>
        <v>0.12430229166666668</v>
      </c>
      <c r="BJ44" s="139">
        <f>IF(ISBLANK(laps_times[[#This Row],[53]]),"DNF",    rounds_cum_time[[#This Row],[52]]+laps_times[[#This Row],[53]])</f>
        <v>0.12659201388888891</v>
      </c>
      <c r="BK44" s="139">
        <f>IF(ISBLANK(laps_times[[#This Row],[54]]),"DNF",    rounds_cum_time[[#This Row],[53]]+laps_times[[#This Row],[54]])</f>
        <v>0.12895123842592596</v>
      </c>
      <c r="BL44" s="139">
        <f>IF(ISBLANK(laps_times[[#This Row],[55]]),"DNF",    rounds_cum_time[[#This Row],[54]]+laps_times[[#This Row],[55]])</f>
        <v>0.13139192129629632</v>
      </c>
      <c r="BM44" s="139">
        <f>IF(ISBLANK(laps_times[[#This Row],[56]]),"DNF",    rounds_cum_time[[#This Row],[55]]+laps_times[[#This Row],[56]])</f>
        <v>0.13392635416666668</v>
      </c>
      <c r="BN44" s="139">
        <f>IF(ISBLANK(laps_times[[#This Row],[57]]),"DNF",    rounds_cum_time[[#This Row],[56]]+laps_times[[#This Row],[57]])</f>
        <v>0.1363762962962963</v>
      </c>
      <c r="BO44" s="139">
        <f>IF(ISBLANK(laps_times[[#This Row],[58]]),"DNF",    rounds_cum_time[[#This Row],[57]]+laps_times[[#This Row],[58]])</f>
        <v>0.13885877314814815</v>
      </c>
      <c r="BP44" s="139">
        <f>IF(ISBLANK(laps_times[[#This Row],[59]]),"DNF",    rounds_cum_time[[#This Row],[58]]+laps_times[[#This Row],[59]])</f>
        <v>0.14141640046296297</v>
      </c>
      <c r="BQ44" s="139">
        <f>IF(ISBLANK(laps_times[[#This Row],[60]]),"DNF",    rounds_cum_time[[#This Row],[59]]+laps_times[[#This Row],[60]])</f>
        <v>0.14404122685185186</v>
      </c>
      <c r="BR44" s="139">
        <f>IF(ISBLANK(laps_times[[#This Row],[61]]),"DNF",    rounds_cum_time[[#This Row],[60]]+laps_times[[#This Row],[61]])</f>
        <v>0.1465796412037037</v>
      </c>
      <c r="BS44" s="139">
        <f>IF(ISBLANK(laps_times[[#This Row],[62]]),"DNF",    rounds_cum_time[[#This Row],[61]]+laps_times[[#This Row],[62]])</f>
        <v>0.14905657407407408</v>
      </c>
      <c r="BT44" s="140">
        <f>IF(ISBLANK(laps_times[[#This Row],[63]]),"DNF",    rounds_cum_time[[#This Row],[62]]+laps_times[[#This Row],[63]])</f>
        <v>0.15135082175925926</v>
      </c>
    </row>
    <row r="45" spans="2:72" x14ac:dyDescent="0.2">
      <c r="B45" s="130">
        <f>laps_times[[#This Row],[poř]]</f>
        <v>40</v>
      </c>
      <c r="C45" s="131">
        <f>laps_times[[#This Row],[s.č.]]</f>
        <v>34</v>
      </c>
      <c r="D45" s="131" t="str">
        <f>laps_times[[#This Row],[jméno]]</f>
        <v>Coufal Petr</v>
      </c>
      <c r="E45" s="132">
        <f>laps_times[[#This Row],[roč]]</f>
        <v>1968</v>
      </c>
      <c r="F45" s="132" t="str">
        <f>laps_times[[#This Row],[kat]]</f>
        <v>MB</v>
      </c>
      <c r="G45" s="132">
        <f>laps_times[[#This Row],[poř_kat]]</f>
        <v>19</v>
      </c>
      <c r="H45" s="131" t="str">
        <f>laps_times[[#This Row],[klub]]</f>
        <v>Veterina Poděbrady</v>
      </c>
      <c r="I45" s="134">
        <f>laps_times[[#This Row],[celk. čas]]</f>
        <v>0.15136994212962962</v>
      </c>
      <c r="J45" s="139">
        <f>laps_times[[#This Row],[1]]</f>
        <v>2.9464583333333335E-3</v>
      </c>
      <c r="K45" s="139">
        <f>IF(ISBLANK(laps_times[[#This Row],[2]]),"DNF",    rounds_cum_time[[#This Row],[1]]+laps_times[[#This Row],[2]])</f>
        <v>5.1711689814814814E-3</v>
      </c>
      <c r="L45" s="139">
        <f>IF(ISBLANK(laps_times[[#This Row],[3]]),"DNF",    rounds_cum_time[[#This Row],[2]]+laps_times[[#This Row],[3]])</f>
        <v>7.3850115740740742E-3</v>
      </c>
      <c r="M45" s="139">
        <f>IF(ISBLANK(laps_times[[#This Row],[4]]),"DNF",    rounds_cum_time[[#This Row],[3]]+laps_times[[#This Row],[4]])</f>
        <v>9.5924652777777779E-3</v>
      </c>
      <c r="N45" s="139">
        <f>IF(ISBLANK(laps_times[[#This Row],[5]]),"DNF",    rounds_cum_time[[#This Row],[4]]+laps_times[[#This Row],[5]])</f>
        <v>1.182150462962963E-2</v>
      </c>
      <c r="O45" s="139">
        <f>IF(ISBLANK(laps_times[[#This Row],[6]]),"DNF",    rounds_cum_time[[#This Row],[5]]+laps_times[[#This Row],[6]])</f>
        <v>1.4007245370370371E-2</v>
      </c>
      <c r="P45" s="139">
        <f>IF(ISBLANK(laps_times[[#This Row],[7]]),"DNF",    rounds_cum_time[[#This Row],[6]]+laps_times[[#This Row],[7]])</f>
        <v>1.6198090277777778E-2</v>
      </c>
      <c r="Q45" s="139">
        <f>IF(ISBLANK(laps_times[[#This Row],[8]]),"DNF",    rounds_cum_time[[#This Row],[7]]+laps_times[[#This Row],[8]])</f>
        <v>1.8410983796296299E-2</v>
      </c>
      <c r="R45" s="139">
        <f>IF(ISBLANK(laps_times[[#This Row],[9]]),"DNF",    rounds_cum_time[[#This Row],[8]]+laps_times[[#This Row],[9]])</f>
        <v>2.0601689814814816E-2</v>
      </c>
      <c r="S45" s="139">
        <f>IF(ISBLANK(laps_times[[#This Row],[10]]),"DNF",    rounds_cum_time[[#This Row],[9]]+laps_times[[#This Row],[10]])</f>
        <v>2.2793969907407407E-2</v>
      </c>
      <c r="T45" s="139">
        <f>IF(ISBLANK(laps_times[[#This Row],[11]]),"DNF",    rounds_cum_time[[#This Row],[10]]+laps_times[[#This Row],[11]])</f>
        <v>2.5003935185185185E-2</v>
      </c>
      <c r="U45" s="139">
        <f>IF(ISBLANK(laps_times[[#This Row],[12]]),"DNF",    rounds_cum_time[[#This Row],[11]]+laps_times[[#This Row],[12]])</f>
        <v>2.7209224537037037E-2</v>
      </c>
      <c r="V45" s="139">
        <f>IF(ISBLANK(laps_times[[#This Row],[13]]),"DNF",    rounds_cum_time[[#This Row],[12]]+laps_times[[#This Row],[13]])</f>
        <v>2.9430671296296295E-2</v>
      </c>
      <c r="W45" s="139">
        <f>IF(ISBLANK(laps_times[[#This Row],[14]]),"DNF",    rounds_cum_time[[#This Row],[13]]+laps_times[[#This Row],[14]])</f>
        <v>3.1668159722222221E-2</v>
      </c>
      <c r="X45" s="139">
        <f>IF(ISBLANK(laps_times[[#This Row],[15]]),"DNF",    rounds_cum_time[[#This Row],[14]]+laps_times[[#This Row],[15]])</f>
        <v>3.3888541666666668E-2</v>
      </c>
      <c r="Y45" s="139">
        <f>IF(ISBLANK(laps_times[[#This Row],[16]]),"DNF",    rounds_cum_time[[#This Row],[15]]+laps_times[[#This Row],[16]])</f>
        <v>3.6128900462962965E-2</v>
      </c>
      <c r="Z45" s="139">
        <f>IF(ISBLANK(laps_times[[#This Row],[17]]),"DNF",    rounds_cum_time[[#This Row],[16]]+laps_times[[#This Row],[17]])</f>
        <v>3.8364340277777777E-2</v>
      </c>
      <c r="AA45" s="139">
        <f>IF(ISBLANK(laps_times[[#This Row],[18]]),"DNF",    rounds_cum_time[[#This Row],[17]]+laps_times[[#This Row],[18]])</f>
        <v>4.0557581018518515E-2</v>
      </c>
      <c r="AB45" s="139">
        <f>IF(ISBLANK(laps_times[[#This Row],[19]]),"DNF",    rounds_cum_time[[#This Row],[18]]+laps_times[[#This Row],[19]])</f>
        <v>4.2773773148148148E-2</v>
      </c>
      <c r="AC45" s="139">
        <f>IF(ISBLANK(laps_times[[#This Row],[20]]),"DNF",    rounds_cum_time[[#This Row],[19]]+laps_times[[#This Row],[20]])</f>
        <v>4.5020879629629626E-2</v>
      </c>
      <c r="AD45" s="139">
        <f>IF(ISBLANK(laps_times[[#This Row],[21]]),"DNF",    rounds_cum_time[[#This Row],[20]]+laps_times[[#This Row],[21]])</f>
        <v>4.7250243055555551E-2</v>
      </c>
      <c r="AE45" s="139">
        <f>IF(ISBLANK(laps_times[[#This Row],[22]]),"DNF",    rounds_cum_time[[#This Row],[21]]+laps_times[[#This Row],[22]])</f>
        <v>4.9465532407407406E-2</v>
      </c>
      <c r="AF45" s="139">
        <f>IF(ISBLANK(laps_times[[#This Row],[23]]),"DNF",    rounds_cum_time[[#This Row],[22]]+laps_times[[#This Row],[23]])</f>
        <v>5.1723298611111107E-2</v>
      </c>
      <c r="AG45" s="139">
        <f>IF(ISBLANK(laps_times[[#This Row],[24]]),"DNF",    rounds_cum_time[[#This Row],[23]]+laps_times[[#This Row],[24]])</f>
        <v>5.3934594907407402E-2</v>
      </c>
      <c r="AH45" s="139">
        <f>IF(ISBLANK(laps_times[[#This Row],[25]]),"DNF",    rounds_cum_time[[#This Row],[24]]+laps_times[[#This Row],[25]])</f>
        <v>5.6163680555555547E-2</v>
      </c>
      <c r="AI45" s="139">
        <f>IF(ISBLANK(laps_times[[#This Row],[26]]),"DNF",    rounds_cum_time[[#This Row],[25]]+laps_times[[#This Row],[26]])</f>
        <v>5.8432986111111099E-2</v>
      </c>
      <c r="AJ45" s="139">
        <f>IF(ISBLANK(laps_times[[#This Row],[27]]),"DNF",    rounds_cum_time[[#This Row],[26]]+laps_times[[#This Row],[27]])</f>
        <v>6.0694768518518509E-2</v>
      </c>
      <c r="AK45" s="139">
        <f>IF(ISBLANK(laps_times[[#This Row],[28]]),"DNF",    rounds_cum_time[[#This Row],[27]]+laps_times[[#This Row],[28]])</f>
        <v>6.2967777777777761E-2</v>
      </c>
      <c r="AL45" s="139">
        <f>IF(ISBLANK(laps_times[[#This Row],[29]]),"DNF",    rounds_cum_time[[#This Row],[28]]+laps_times[[#This Row],[29]])</f>
        <v>6.5221504629629612E-2</v>
      </c>
      <c r="AM45" s="139">
        <f>IF(ISBLANK(laps_times[[#This Row],[30]]),"DNF",    rounds_cum_time[[#This Row],[29]]+laps_times[[#This Row],[30]])</f>
        <v>6.744769675925924E-2</v>
      </c>
      <c r="AN45" s="139">
        <f>IF(ISBLANK(laps_times[[#This Row],[31]]),"DNF",    rounds_cum_time[[#This Row],[30]]+laps_times[[#This Row],[31]])</f>
        <v>6.9733391203703685E-2</v>
      </c>
      <c r="AO45" s="139">
        <f>IF(ISBLANK(laps_times[[#This Row],[32]]),"DNF",    rounds_cum_time[[#This Row],[31]]+laps_times[[#This Row],[32]])</f>
        <v>7.1980567129629608E-2</v>
      </c>
      <c r="AP45" s="139">
        <f>IF(ISBLANK(laps_times[[#This Row],[33]]),"DNF",    rounds_cum_time[[#This Row],[32]]+laps_times[[#This Row],[33]])</f>
        <v>7.4260520833333316E-2</v>
      </c>
      <c r="AQ45" s="139">
        <f>IF(ISBLANK(laps_times[[#This Row],[34]]),"DNF",    rounds_cum_time[[#This Row],[33]]+laps_times[[#This Row],[34]])</f>
        <v>7.6545231481481457E-2</v>
      </c>
      <c r="AR45" s="139">
        <f>IF(ISBLANK(laps_times[[#This Row],[35]]),"DNF",    rounds_cum_time[[#This Row],[34]]+laps_times[[#This Row],[35]])</f>
        <v>7.8841689814814792E-2</v>
      </c>
      <c r="AS45" s="139">
        <f>IF(ISBLANK(laps_times[[#This Row],[36]]),"DNF",    rounds_cum_time[[#This Row],[35]]+laps_times[[#This Row],[36]])</f>
        <v>8.1110509259259236E-2</v>
      </c>
      <c r="AT45" s="139">
        <f>IF(ISBLANK(laps_times[[#This Row],[37]]),"DNF",    rounds_cum_time[[#This Row],[36]]+laps_times[[#This Row],[37]])</f>
        <v>8.340800925925923E-2</v>
      </c>
      <c r="AU45" s="139">
        <f>IF(ISBLANK(laps_times[[#This Row],[38]]),"DNF",    rounds_cum_time[[#This Row],[37]]+laps_times[[#This Row],[38]])</f>
        <v>8.5723854166666641E-2</v>
      </c>
      <c r="AV45" s="139">
        <f>IF(ISBLANK(laps_times[[#This Row],[39]]),"DNF",    rounds_cum_time[[#This Row],[38]]+laps_times[[#This Row],[39]])</f>
        <v>8.8047222222222193E-2</v>
      </c>
      <c r="AW45" s="139">
        <f>IF(ISBLANK(laps_times[[#This Row],[40]]),"DNF",    rounds_cum_time[[#This Row],[39]]+laps_times[[#This Row],[40]])</f>
        <v>9.0410613425925893E-2</v>
      </c>
      <c r="AX45" s="139">
        <f>IF(ISBLANK(laps_times[[#This Row],[41]]),"DNF",    rounds_cum_time[[#This Row],[40]]+laps_times[[#This Row],[41]])</f>
        <v>9.2753379629629595E-2</v>
      </c>
      <c r="AY45" s="139">
        <f>IF(ISBLANK(laps_times[[#This Row],[42]]),"DNF",    rounds_cum_time[[#This Row],[41]]+laps_times[[#This Row],[42]])</f>
        <v>9.504031249999996E-2</v>
      </c>
      <c r="AZ45" s="139">
        <f>IF(ISBLANK(laps_times[[#This Row],[43]]),"DNF",    rounds_cum_time[[#This Row],[42]]+laps_times[[#This Row],[43]])</f>
        <v>9.7710231481481447E-2</v>
      </c>
      <c r="BA45" s="139">
        <f>IF(ISBLANK(laps_times[[#This Row],[44]]),"DNF",    rounds_cum_time[[#This Row],[43]]+laps_times[[#This Row],[44]])</f>
        <v>0.10013137731481478</v>
      </c>
      <c r="BB45" s="139">
        <f>IF(ISBLANK(laps_times[[#This Row],[45]]),"DNF",    rounds_cum_time[[#This Row],[44]]+laps_times[[#This Row],[45]])</f>
        <v>0.10272732638888886</v>
      </c>
      <c r="BC45" s="139">
        <f>IF(ISBLANK(laps_times[[#This Row],[46]]),"DNF",    rounds_cum_time[[#This Row],[45]]+laps_times[[#This Row],[46]])</f>
        <v>0.10522921296296293</v>
      </c>
      <c r="BD45" s="139">
        <f>IF(ISBLANK(laps_times[[#This Row],[47]]),"DNF",    rounds_cum_time[[#This Row],[46]]+laps_times[[#This Row],[47]])</f>
        <v>0.10767001157407405</v>
      </c>
      <c r="BE45" s="139">
        <f>IF(ISBLANK(laps_times[[#This Row],[48]]),"DNF",    rounds_cum_time[[#This Row],[47]]+laps_times[[#This Row],[48]])</f>
        <v>0.11017138888888886</v>
      </c>
      <c r="BF45" s="139">
        <f>IF(ISBLANK(laps_times[[#This Row],[49]]),"DNF",    rounds_cum_time[[#This Row],[48]]+laps_times[[#This Row],[49]])</f>
        <v>0.11268321759259256</v>
      </c>
      <c r="BG45" s="139">
        <f>IF(ISBLANK(laps_times[[#This Row],[50]]),"DNF",    rounds_cum_time[[#This Row],[49]]+laps_times[[#This Row],[50]])</f>
        <v>0.11519618055555553</v>
      </c>
      <c r="BH45" s="139">
        <f>IF(ISBLANK(laps_times[[#This Row],[51]]),"DNF",    rounds_cum_time[[#This Row],[50]]+laps_times[[#This Row],[51]])</f>
        <v>0.11762401620370368</v>
      </c>
      <c r="BI45" s="139">
        <f>IF(ISBLANK(laps_times[[#This Row],[52]]),"DNF",    rounds_cum_time[[#This Row],[51]]+laps_times[[#This Row],[52]])</f>
        <v>0.12006509259259257</v>
      </c>
      <c r="BJ45" s="139">
        <f>IF(ISBLANK(laps_times[[#This Row],[53]]),"DNF",    rounds_cum_time[[#This Row],[52]]+laps_times[[#This Row],[53]])</f>
        <v>0.12255767361111108</v>
      </c>
      <c r="BK45" s="139">
        <f>IF(ISBLANK(laps_times[[#This Row],[54]]),"DNF",    rounds_cum_time[[#This Row],[53]]+laps_times[[#This Row],[54]])</f>
        <v>0.12503836805555552</v>
      </c>
      <c r="BL45" s="139">
        <f>IF(ISBLANK(laps_times[[#This Row],[55]]),"DNF",    rounds_cum_time[[#This Row],[54]]+laps_times[[#This Row],[55]])</f>
        <v>0.12756450231481478</v>
      </c>
      <c r="BM45" s="139">
        <f>IF(ISBLANK(laps_times[[#This Row],[56]]),"DNF",    rounds_cum_time[[#This Row],[55]]+laps_times[[#This Row],[56]])</f>
        <v>0.13042966435185183</v>
      </c>
      <c r="BN45" s="139">
        <f>IF(ISBLANK(laps_times[[#This Row],[57]]),"DNF",    rounds_cum_time[[#This Row],[56]]+laps_times[[#This Row],[57]])</f>
        <v>0.13298976851851849</v>
      </c>
      <c r="BO45" s="139">
        <f>IF(ISBLANK(laps_times[[#This Row],[58]]),"DNF",    rounds_cum_time[[#This Row],[57]]+laps_times[[#This Row],[58]])</f>
        <v>0.13581974537037034</v>
      </c>
      <c r="BP45" s="139">
        <f>IF(ISBLANK(laps_times[[#This Row],[59]]),"DNF",    rounds_cum_time[[#This Row],[58]]+laps_times[[#This Row],[59]])</f>
        <v>0.13883563657407405</v>
      </c>
      <c r="BQ45" s="139">
        <f>IF(ISBLANK(laps_times[[#This Row],[60]]),"DNF",    rounds_cum_time[[#This Row],[59]]+laps_times[[#This Row],[60]])</f>
        <v>0.14193671296296295</v>
      </c>
      <c r="BR45" s="139">
        <f>IF(ISBLANK(laps_times[[#This Row],[61]]),"DNF",    rounds_cum_time[[#This Row],[60]]+laps_times[[#This Row],[61]])</f>
        <v>0.14519578703703703</v>
      </c>
      <c r="BS45" s="139">
        <f>IF(ISBLANK(laps_times[[#This Row],[62]]),"DNF",    rounds_cum_time[[#This Row],[61]]+laps_times[[#This Row],[62]])</f>
        <v>0.14848913194444444</v>
      </c>
      <c r="BT45" s="140">
        <f>IF(ISBLANK(laps_times[[#This Row],[63]]),"DNF",    rounds_cum_time[[#This Row],[62]]+laps_times[[#This Row],[63]])</f>
        <v>0.15136994212962962</v>
      </c>
    </row>
    <row r="46" spans="2:72" x14ac:dyDescent="0.2">
      <c r="B46" s="130">
        <f>laps_times[[#This Row],[poř]]</f>
        <v>41</v>
      </c>
      <c r="C46" s="131">
        <f>laps_times[[#This Row],[s.č.]]</f>
        <v>33</v>
      </c>
      <c r="D46" s="131" t="str">
        <f>laps_times[[#This Row],[jméno]]</f>
        <v>Kostlivý Miroslav</v>
      </c>
      <c r="E46" s="132">
        <f>laps_times[[#This Row],[roč]]</f>
        <v>1955</v>
      </c>
      <c r="F46" s="132" t="str">
        <f>laps_times[[#This Row],[kat]]</f>
        <v>MD</v>
      </c>
      <c r="G46" s="132">
        <f>laps_times[[#This Row],[poř_kat]]</f>
        <v>2</v>
      </c>
      <c r="H46" s="131" t="str">
        <f>laps_times[[#This Row],[klub]]</f>
        <v>Traged Team Praha</v>
      </c>
      <c r="I46" s="134">
        <f>laps_times[[#This Row],[celk. čas]]</f>
        <v>0.1513795138888889</v>
      </c>
      <c r="J46" s="139">
        <f>laps_times[[#This Row],[1]]</f>
        <v>2.8652893518518519E-3</v>
      </c>
      <c r="K46" s="139">
        <f>IF(ISBLANK(laps_times[[#This Row],[2]]),"DNF",    rounds_cum_time[[#This Row],[1]]+laps_times[[#This Row],[2]])</f>
        <v>5.1211921296296301E-3</v>
      </c>
      <c r="L46" s="139">
        <f>IF(ISBLANK(laps_times[[#This Row],[3]]),"DNF",    rounds_cum_time[[#This Row],[2]]+laps_times[[#This Row],[3]])</f>
        <v>7.3930555555555555E-3</v>
      </c>
      <c r="M46" s="139">
        <f>IF(ISBLANK(laps_times[[#This Row],[4]]),"DNF",    rounds_cum_time[[#This Row],[3]]+laps_times[[#This Row],[4]])</f>
        <v>9.6850578703703699E-3</v>
      </c>
      <c r="N46" s="139">
        <f>IF(ISBLANK(laps_times[[#This Row],[5]]),"DNF",    rounds_cum_time[[#This Row],[4]]+laps_times[[#This Row],[5]])</f>
        <v>1.1990173611111111E-2</v>
      </c>
      <c r="O46" s="139">
        <f>IF(ISBLANK(laps_times[[#This Row],[6]]),"DNF",    rounds_cum_time[[#This Row],[5]]+laps_times[[#This Row],[6]])</f>
        <v>1.4311423611111112E-2</v>
      </c>
      <c r="P46" s="139">
        <f>IF(ISBLANK(laps_times[[#This Row],[7]]),"DNF",    rounds_cum_time[[#This Row],[6]]+laps_times[[#This Row],[7]])</f>
        <v>1.6622129629629629E-2</v>
      </c>
      <c r="Q46" s="139">
        <f>IF(ISBLANK(laps_times[[#This Row],[8]]),"DNF",    rounds_cum_time[[#This Row],[7]]+laps_times[[#This Row],[8]])</f>
        <v>1.8899953703703704E-2</v>
      </c>
      <c r="R46" s="139">
        <f>IF(ISBLANK(laps_times[[#This Row],[9]]),"DNF",    rounds_cum_time[[#This Row],[8]]+laps_times[[#This Row],[9]])</f>
        <v>2.1181331018518518E-2</v>
      </c>
      <c r="S46" s="139">
        <f>IF(ISBLANK(laps_times[[#This Row],[10]]),"DNF",    rounds_cum_time[[#This Row],[9]]+laps_times[[#This Row],[10]])</f>
        <v>2.3483368055555554E-2</v>
      </c>
      <c r="T46" s="139">
        <f>IF(ISBLANK(laps_times[[#This Row],[11]]),"DNF",    rounds_cum_time[[#This Row],[10]]+laps_times[[#This Row],[11]])</f>
        <v>2.5779456018518516E-2</v>
      </c>
      <c r="U46" s="139">
        <f>IF(ISBLANK(laps_times[[#This Row],[12]]),"DNF",    rounds_cum_time[[#This Row],[11]]+laps_times[[#This Row],[12]])</f>
        <v>2.8070520833333331E-2</v>
      </c>
      <c r="V46" s="139">
        <f>IF(ISBLANK(laps_times[[#This Row],[13]]),"DNF",    rounds_cum_time[[#This Row],[12]]+laps_times[[#This Row],[13]])</f>
        <v>3.0440624999999999E-2</v>
      </c>
      <c r="W46" s="139">
        <f>IF(ISBLANK(laps_times[[#This Row],[14]]),"DNF",    rounds_cum_time[[#This Row],[13]]+laps_times[[#This Row],[14]])</f>
        <v>3.2723159722222221E-2</v>
      </c>
      <c r="X46" s="139">
        <f>IF(ISBLANK(laps_times[[#This Row],[15]]),"DNF",    rounds_cum_time[[#This Row],[14]]+laps_times[[#This Row],[15]])</f>
        <v>3.5035868055555558E-2</v>
      </c>
      <c r="Y46" s="139">
        <f>IF(ISBLANK(laps_times[[#This Row],[16]]),"DNF",    rounds_cum_time[[#This Row],[15]]+laps_times[[#This Row],[16]])</f>
        <v>3.7369305555555558E-2</v>
      </c>
      <c r="Z46" s="139">
        <f>IF(ISBLANK(laps_times[[#This Row],[17]]),"DNF",    rounds_cum_time[[#This Row],[16]]+laps_times[[#This Row],[17]])</f>
        <v>3.9670925925925929E-2</v>
      </c>
      <c r="AA46" s="139">
        <f>IF(ISBLANK(laps_times[[#This Row],[18]]),"DNF",    rounds_cum_time[[#This Row],[17]]+laps_times[[#This Row],[18]])</f>
        <v>4.1991770833333338E-2</v>
      </c>
      <c r="AB46" s="139">
        <f>IF(ISBLANK(laps_times[[#This Row],[19]]),"DNF",    rounds_cum_time[[#This Row],[18]]+laps_times[[#This Row],[19]])</f>
        <v>4.4294675925925932E-2</v>
      </c>
      <c r="AC46" s="139">
        <f>IF(ISBLANK(laps_times[[#This Row],[20]]),"DNF",    rounds_cum_time[[#This Row],[19]]+laps_times[[#This Row],[20]])</f>
        <v>4.6623310185185188E-2</v>
      </c>
      <c r="AD46" s="139">
        <f>IF(ISBLANK(laps_times[[#This Row],[21]]),"DNF",    rounds_cum_time[[#This Row],[20]]+laps_times[[#This Row],[21]])</f>
        <v>4.893121527777778E-2</v>
      </c>
      <c r="AE46" s="139">
        <f>IF(ISBLANK(laps_times[[#This Row],[22]]),"DNF",    rounds_cum_time[[#This Row],[21]]+laps_times[[#This Row],[22]])</f>
        <v>5.129859953703704E-2</v>
      </c>
      <c r="AF46" s="139">
        <f>IF(ISBLANK(laps_times[[#This Row],[23]]),"DNF",    rounds_cum_time[[#This Row],[22]]+laps_times[[#This Row],[23]])</f>
        <v>5.3608020833333339E-2</v>
      </c>
      <c r="AG46" s="139">
        <f>IF(ISBLANK(laps_times[[#This Row],[24]]),"DNF",    rounds_cum_time[[#This Row],[23]]+laps_times[[#This Row],[24]])</f>
        <v>5.5943472222222228E-2</v>
      </c>
      <c r="AH46" s="139">
        <f>IF(ISBLANK(laps_times[[#This Row],[25]]),"DNF",    rounds_cum_time[[#This Row],[24]]+laps_times[[#This Row],[25]])</f>
        <v>5.8272581018518524E-2</v>
      </c>
      <c r="AI46" s="139">
        <f>IF(ISBLANK(laps_times[[#This Row],[26]]),"DNF",    rounds_cum_time[[#This Row],[25]]+laps_times[[#This Row],[26]])</f>
        <v>6.0580648148148154E-2</v>
      </c>
      <c r="AJ46" s="139">
        <f>IF(ISBLANK(laps_times[[#This Row],[27]]),"DNF",    rounds_cum_time[[#This Row],[26]]+laps_times[[#This Row],[27]])</f>
        <v>6.291387731481482E-2</v>
      </c>
      <c r="AK46" s="139">
        <f>IF(ISBLANK(laps_times[[#This Row],[28]]),"DNF",    rounds_cum_time[[#This Row],[27]]+laps_times[[#This Row],[28]])</f>
        <v>6.5231574074074081E-2</v>
      </c>
      <c r="AL46" s="139">
        <f>IF(ISBLANK(laps_times[[#This Row],[29]]),"DNF",    rounds_cum_time[[#This Row],[28]]+laps_times[[#This Row],[29]])</f>
        <v>6.7541319444444456E-2</v>
      </c>
      <c r="AM46" s="139">
        <f>IF(ISBLANK(laps_times[[#This Row],[30]]),"DNF",    rounds_cum_time[[#This Row],[29]]+laps_times[[#This Row],[30]])</f>
        <v>6.9865335648148161E-2</v>
      </c>
      <c r="AN46" s="139">
        <f>IF(ISBLANK(laps_times[[#This Row],[31]]),"DNF",    rounds_cum_time[[#This Row],[30]]+laps_times[[#This Row],[31]])</f>
        <v>7.2209537037037044E-2</v>
      </c>
      <c r="AO46" s="139">
        <f>IF(ISBLANK(laps_times[[#This Row],[32]]),"DNF",    rounds_cum_time[[#This Row],[31]]+laps_times[[#This Row],[32]])</f>
        <v>7.4795590277777782E-2</v>
      </c>
      <c r="AP46" s="139">
        <f>IF(ISBLANK(laps_times[[#This Row],[33]]),"DNF",    rounds_cum_time[[#This Row],[32]]+laps_times[[#This Row],[33]])</f>
        <v>7.7090254629629637E-2</v>
      </c>
      <c r="AQ46" s="139">
        <f>IF(ISBLANK(laps_times[[#This Row],[34]]),"DNF",    rounds_cum_time[[#This Row],[33]]+laps_times[[#This Row],[34]])</f>
        <v>7.9437986111111122E-2</v>
      </c>
      <c r="AR46" s="139">
        <f>IF(ISBLANK(laps_times[[#This Row],[35]]),"DNF",    rounds_cum_time[[#This Row],[34]]+laps_times[[#This Row],[35]])</f>
        <v>8.1793159722222231E-2</v>
      </c>
      <c r="AS46" s="139">
        <f>IF(ISBLANK(laps_times[[#This Row],[36]]),"DNF",    rounds_cum_time[[#This Row],[35]]+laps_times[[#This Row],[36]])</f>
        <v>8.4160185185185199E-2</v>
      </c>
      <c r="AT46" s="139">
        <f>IF(ISBLANK(laps_times[[#This Row],[37]]),"DNF",    rounds_cum_time[[#This Row],[36]]+laps_times[[#This Row],[37]])</f>
        <v>8.6504791666666678E-2</v>
      </c>
      <c r="AU46" s="139">
        <f>IF(ISBLANK(laps_times[[#This Row],[38]]),"DNF",    rounds_cum_time[[#This Row],[37]]+laps_times[[#This Row],[38]])</f>
        <v>8.8840555555555561E-2</v>
      </c>
      <c r="AV46" s="139">
        <f>IF(ISBLANK(laps_times[[#This Row],[39]]),"DNF",    rounds_cum_time[[#This Row],[38]]+laps_times[[#This Row],[39]])</f>
        <v>9.1169189814814824E-2</v>
      </c>
      <c r="AW46" s="139">
        <f>IF(ISBLANK(laps_times[[#This Row],[40]]),"DNF",    rounds_cum_time[[#This Row],[39]]+laps_times[[#This Row],[40]])</f>
        <v>9.3524398148148155E-2</v>
      </c>
      <c r="AX46" s="139">
        <f>IF(ISBLANK(laps_times[[#This Row],[41]]),"DNF",    rounds_cum_time[[#This Row],[40]]+laps_times[[#This Row],[41]])</f>
        <v>9.5908993055555558E-2</v>
      </c>
      <c r="AY46" s="139">
        <f>IF(ISBLANK(laps_times[[#This Row],[42]]),"DNF",    rounds_cum_time[[#This Row],[41]]+laps_times[[#This Row],[42]])</f>
        <v>9.8306412037037036E-2</v>
      </c>
      <c r="AZ46" s="139">
        <f>IF(ISBLANK(laps_times[[#This Row],[43]]),"DNF",    rounds_cum_time[[#This Row],[42]]+laps_times[[#This Row],[43]])</f>
        <v>0.10073706018518519</v>
      </c>
      <c r="BA46" s="139">
        <f>IF(ISBLANK(laps_times[[#This Row],[44]]),"DNF",    rounds_cum_time[[#This Row],[43]]+laps_times[[#This Row],[44]])</f>
        <v>0.10311275462962964</v>
      </c>
      <c r="BB46" s="139">
        <f>IF(ISBLANK(laps_times[[#This Row],[45]]),"DNF",    rounds_cum_time[[#This Row],[44]]+laps_times[[#This Row],[45]])</f>
        <v>0.10546285879629631</v>
      </c>
      <c r="BC46" s="139">
        <f>IF(ISBLANK(laps_times[[#This Row],[46]]),"DNF",    rounds_cum_time[[#This Row],[45]]+laps_times[[#This Row],[46]])</f>
        <v>0.10789209490740742</v>
      </c>
      <c r="BD46" s="139">
        <f>IF(ISBLANK(laps_times[[#This Row],[47]]),"DNF",    rounds_cum_time[[#This Row],[46]]+laps_times[[#This Row],[47]])</f>
        <v>0.11029478009259261</v>
      </c>
      <c r="BE46" s="139">
        <f>IF(ISBLANK(laps_times[[#This Row],[48]]),"DNF",    rounds_cum_time[[#This Row],[47]]+laps_times[[#This Row],[48]])</f>
        <v>0.11273922453703705</v>
      </c>
      <c r="BF46" s="139">
        <f>IF(ISBLANK(laps_times[[#This Row],[49]]),"DNF",    rounds_cum_time[[#This Row],[48]]+laps_times[[#This Row],[49]])</f>
        <v>0.11538630787037038</v>
      </c>
      <c r="BG46" s="139">
        <f>IF(ISBLANK(laps_times[[#This Row],[50]]),"DNF",    rounds_cum_time[[#This Row],[49]]+laps_times[[#This Row],[50]])</f>
        <v>0.11781565972222223</v>
      </c>
      <c r="BH46" s="139">
        <f>IF(ISBLANK(laps_times[[#This Row],[51]]),"DNF",    rounds_cum_time[[#This Row],[50]]+laps_times[[#This Row],[51]])</f>
        <v>0.12028265046296296</v>
      </c>
      <c r="BI46" s="139">
        <f>IF(ISBLANK(laps_times[[#This Row],[52]]),"DNF",    rounds_cum_time[[#This Row],[51]]+laps_times[[#This Row],[52]])</f>
        <v>0.12299657407407408</v>
      </c>
      <c r="BJ46" s="139">
        <f>IF(ISBLANK(laps_times[[#This Row],[53]]),"DNF",    rounds_cum_time[[#This Row],[52]]+laps_times[[#This Row],[53]])</f>
        <v>0.12546503472222223</v>
      </c>
      <c r="BK46" s="139">
        <f>IF(ISBLANK(laps_times[[#This Row],[54]]),"DNF",    rounds_cum_time[[#This Row],[53]]+laps_times[[#This Row],[54]])</f>
        <v>0.12800894675925928</v>
      </c>
      <c r="BL46" s="139">
        <f>IF(ISBLANK(laps_times[[#This Row],[55]]),"DNF",    rounds_cum_time[[#This Row],[54]]+laps_times[[#This Row],[55]])</f>
        <v>0.13059583333333336</v>
      </c>
      <c r="BM46" s="139">
        <f>IF(ISBLANK(laps_times[[#This Row],[56]]),"DNF",    rounds_cum_time[[#This Row],[55]]+laps_times[[#This Row],[56]])</f>
        <v>0.13323665509259261</v>
      </c>
      <c r="BN46" s="139">
        <f>IF(ISBLANK(laps_times[[#This Row],[57]]),"DNF",    rounds_cum_time[[#This Row],[56]]+laps_times[[#This Row],[57]])</f>
        <v>0.1360075925925926</v>
      </c>
      <c r="BO46" s="139">
        <f>IF(ISBLANK(laps_times[[#This Row],[58]]),"DNF",    rounds_cum_time[[#This Row],[57]]+laps_times[[#This Row],[58]])</f>
        <v>0.13860500000000001</v>
      </c>
      <c r="BP46" s="139">
        <f>IF(ISBLANK(laps_times[[#This Row],[59]]),"DNF",    rounds_cum_time[[#This Row],[58]]+laps_times[[#This Row],[59]])</f>
        <v>0.14125450231481482</v>
      </c>
      <c r="BQ46" s="139">
        <f>IF(ISBLANK(laps_times[[#This Row],[60]]),"DNF",    rounds_cum_time[[#This Row],[59]]+laps_times[[#This Row],[60]])</f>
        <v>0.14381839120370371</v>
      </c>
      <c r="BR46" s="139">
        <f>IF(ISBLANK(laps_times[[#This Row],[61]]),"DNF",    rounds_cum_time[[#This Row],[60]]+laps_times[[#This Row],[61]])</f>
        <v>0.14635082175925926</v>
      </c>
      <c r="BS46" s="139">
        <f>IF(ISBLANK(laps_times[[#This Row],[62]]),"DNF",    rounds_cum_time[[#This Row],[61]]+laps_times[[#This Row],[62]])</f>
        <v>0.14892024305555557</v>
      </c>
      <c r="BT46" s="140">
        <f>IF(ISBLANK(laps_times[[#This Row],[63]]),"DNF",    rounds_cum_time[[#This Row],[62]]+laps_times[[#This Row],[63]])</f>
        <v>0.1513795138888889</v>
      </c>
    </row>
    <row r="47" spans="2:72" x14ac:dyDescent="0.2">
      <c r="B47" s="130">
        <f>laps_times[[#This Row],[poř]]</f>
        <v>42</v>
      </c>
      <c r="C47" s="131">
        <f>laps_times[[#This Row],[s.č.]]</f>
        <v>9</v>
      </c>
      <c r="D47" s="131" t="str">
        <f>laps_times[[#This Row],[jméno]]</f>
        <v>Hrabuška Jaroslav</v>
      </c>
      <c r="E47" s="132">
        <f>laps_times[[#This Row],[roč]]</f>
        <v>1957</v>
      </c>
      <c r="F47" s="132" t="str">
        <f>laps_times[[#This Row],[kat]]</f>
        <v>MC</v>
      </c>
      <c r="G47" s="132">
        <f>laps_times[[#This Row],[poř_kat]]</f>
        <v>9</v>
      </c>
      <c r="H47" s="131" t="str">
        <f>laps_times[[#This Row],[klub]]</f>
        <v>MK Seitl Ostrava</v>
      </c>
      <c r="I47" s="134">
        <f>laps_times[[#This Row],[celk. čas]]</f>
        <v>0.15201486111111109</v>
      </c>
      <c r="J47" s="139">
        <f>laps_times[[#This Row],[1]]</f>
        <v>2.7500810185185185E-3</v>
      </c>
      <c r="K47" s="139">
        <f>IF(ISBLANK(laps_times[[#This Row],[2]]),"DNF",    rounds_cum_time[[#This Row],[1]]+laps_times[[#This Row],[2]])</f>
        <v>4.8498495370370371E-3</v>
      </c>
      <c r="L47" s="139">
        <f>IF(ISBLANK(laps_times[[#This Row],[3]]),"DNF",    rounds_cum_time[[#This Row],[2]]+laps_times[[#This Row],[3]])</f>
        <v>6.9705324074074079E-3</v>
      </c>
      <c r="M47" s="139">
        <f>IF(ISBLANK(laps_times[[#This Row],[4]]),"DNF",    rounds_cum_time[[#This Row],[3]]+laps_times[[#This Row],[4]])</f>
        <v>9.1311574074074073E-3</v>
      </c>
      <c r="N47" s="139">
        <f>IF(ISBLANK(laps_times[[#This Row],[5]]),"DNF",    rounds_cum_time[[#This Row],[4]]+laps_times[[#This Row],[5]])</f>
        <v>1.1302118055555557E-2</v>
      </c>
      <c r="O47" s="139">
        <f>IF(ISBLANK(laps_times[[#This Row],[6]]),"DNF",    rounds_cum_time[[#This Row],[5]]+laps_times[[#This Row],[6]])</f>
        <v>1.3413622685185186E-2</v>
      </c>
      <c r="P47" s="139">
        <f>IF(ISBLANK(laps_times[[#This Row],[7]]),"DNF",    rounds_cum_time[[#This Row],[6]]+laps_times[[#This Row],[7]])</f>
        <v>1.5552604166666668E-2</v>
      </c>
      <c r="Q47" s="139">
        <f>IF(ISBLANK(laps_times[[#This Row],[8]]),"DNF",    rounds_cum_time[[#This Row],[7]]+laps_times[[#This Row],[8]])</f>
        <v>1.7710208333333335E-2</v>
      </c>
      <c r="R47" s="139">
        <f>IF(ISBLANK(laps_times[[#This Row],[9]]),"DNF",    rounds_cum_time[[#This Row],[8]]+laps_times[[#This Row],[9]])</f>
        <v>1.9864768518518521E-2</v>
      </c>
      <c r="S47" s="139">
        <f>IF(ISBLANK(laps_times[[#This Row],[10]]),"DNF",    rounds_cum_time[[#This Row],[9]]+laps_times[[#This Row],[10]])</f>
        <v>2.2033437500000003E-2</v>
      </c>
      <c r="T47" s="139">
        <f>IF(ISBLANK(laps_times[[#This Row],[11]]),"DNF",    rounds_cum_time[[#This Row],[10]]+laps_times[[#This Row],[11]])</f>
        <v>2.4179259259259261E-2</v>
      </c>
      <c r="U47" s="139">
        <f>IF(ISBLANK(laps_times[[#This Row],[12]]),"DNF",    rounds_cum_time[[#This Row],[11]]+laps_times[[#This Row],[12]])</f>
        <v>2.6322395833333335E-2</v>
      </c>
      <c r="V47" s="139">
        <f>IF(ISBLANK(laps_times[[#This Row],[13]]),"DNF",    rounds_cum_time[[#This Row],[12]]+laps_times[[#This Row],[13]])</f>
        <v>2.8486319444444446E-2</v>
      </c>
      <c r="W47" s="139">
        <f>IF(ISBLANK(laps_times[[#This Row],[14]]),"DNF",    rounds_cum_time[[#This Row],[13]]+laps_times[[#This Row],[14]])</f>
        <v>3.0637916666666667E-2</v>
      </c>
      <c r="X47" s="139">
        <f>IF(ISBLANK(laps_times[[#This Row],[15]]),"DNF",    rounds_cum_time[[#This Row],[14]]+laps_times[[#This Row],[15]])</f>
        <v>3.2857349537037041E-2</v>
      </c>
      <c r="Y47" s="139">
        <f>IF(ISBLANK(laps_times[[#This Row],[16]]),"DNF",    rounds_cum_time[[#This Row],[15]]+laps_times[[#This Row],[16]])</f>
        <v>3.5108738425925927E-2</v>
      </c>
      <c r="Z47" s="139">
        <f>IF(ISBLANK(laps_times[[#This Row],[17]]),"DNF",    rounds_cum_time[[#This Row],[16]]+laps_times[[#This Row],[17]])</f>
        <v>3.7355925925925924E-2</v>
      </c>
      <c r="AA47" s="139">
        <f>IF(ISBLANK(laps_times[[#This Row],[18]]),"DNF",    rounds_cum_time[[#This Row],[17]]+laps_times[[#This Row],[18]])</f>
        <v>3.9610069444444444E-2</v>
      </c>
      <c r="AB47" s="139">
        <f>IF(ISBLANK(laps_times[[#This Row],[19]]),"DNF",    rounds_cum_time[[#This Row],[18]]+laps_times[[#This Row],[19]])</f>
        <v>4.1830694444444441E-2</v>
      </c>
      <c r="AC47" s="139">
        <f>IF(ISBLANK(laps_times[[#This Row],[20]]),"DNF",    rounds_cum_time[[#This Row],[19]]+laps_times[[#This Row],[20]])</f>
        <v>4.406267361111111E-2</v>
      </c>
      <c r="AD47" s="139">
        <f>IF(ISBLANK(laps_times[[#This Row],[21]]),"DNF",    rounds_cum_time[[#This Row],[20]]+laps_times[[#This Row],[21]])</f>
        <v>4.6299259259259255E-2</v>
      </c>
      <c r="AE47" s="139">
        <f>IF(ISBLANK(laps_times[[#This Row],[22]]),"DNF",    rounds_cum_time[[#This Row],[21]]+laps_times[[#This Row],[22]])</f>
        <v>4.8601412037037037E-2</v>
      </c>
      <c r="AF47" s="139">
        <f>IF(ISBLANK(laps_times[[#This Row],[23]]),"DNF",    rounds_cum_time[[#This Row],[22]]+laps_times[[#This Row],[23]])</f>
        <v>5.0865E-2</v>
      </c>
      <c r="AG47" s="139">
        <f>IF(ISBLANK(laps_times[[#This Row],[24]]),"DNF",    rounds_cum_time[[#This Row],[23]]+laps_times[[#This Row],[24]])</f>
        <v>5.3139155092592594E-2</v>
      </c>
      <c r="AH47" s="139">
        <f>IF(ISBLANK(laps_times[[#This Row],[25]]),"DNF",    rounds_cum_time[[#This Row],[24]]+laps_times[[#This Row],[25]])</f>
        <v>5.5401041666666664E-2</v>
      </c>
      <c r="AI47" s="139">
        <f>IF(ISBLANK(laps_times[[#This Row],[26]]),"DNF",    rounds_cum_time[[#This Row],[25]]+laps_times[[#This Row],[26]])</f>
        <v>5.7694849537037032E-2</v>
      </c>
      <c r="AJ47" s="139">
        <f>IF(ISBLANK(laps_times[[#This Row],[27]]),"DNF",    rounds_cum_time[[#This Row],[26]]+laps_times[[#This Row],[27]])</f>
        <v>6.000528935185185E-2</v>
      </c>
      <c r="AK47" s="139">
        <f>IF(ISBLANK(laps_times[[#This Row],[28]]),"DNF",    rounds_cum_time[[#This Row],[27]]+laps_times[[#This Row],[28]])</f>
        <v>6.2322835648148146E-2</v>
      </c>
      <c r="AL47" s="139">
        <f>IF(ISBLANK(laps_times[[#This Row],[29]]),"DNF",    rounds_cum_time[[#This Row],[28]]+laps_times[[#This Row],[29]])</f>
        <v>6.4661909722222216E-2</v>
      </c>
      <c r="AM47" s="139">
        <f>IF(ISBLANK(laps_times[[#This Row],[30]]),"DNF",    rounds_cum_time[[#This Row],[29]]+laps_times[[#This Row],[30]])</f>
        <v>6.6987083333333322E-2</v>
      </c>
      <c r="AN47" s="139">
        <f>IF(ISBLANK(laps_times[[#This Row],[31]]),"DNF",    rounds_cum_time[[#This Row],[30]]+laps_times[[#This Row],[31]])</f>
        <v>6.9373645833333317E-2</v>
      </c>
      <c r="AO47" s="139">
        <f>IF(ISBLANK(laps_times[[#This Row],[32]]),"DNF",    rounds_cum_time[[#This Row],[31]]+laps_times[[#This Row],[32]])</f>
        <v>7.1786064814814796E-2</v>
      </c>
      <c r="AP47" s="139">
        <f>IF(ISBLANK(laps_times[[#This Row],[33]]),"DNF",    rounds_cum_time[[#This Row],[32]]+laps_times[[#This Row],[33]])</f>
        <v>7.4207430555555537E-2</v>
      </c>
      <c r="AQ47" s="139">
        <f>IF(ISBLANK(laps_times[[#This Row],[34]]),"DNF",    rounds_cum_time[[#This Row],[33]]+laps_times[[#This Row],[34]])</f>
        <v>7.6765648148148125E-2</v>
      </c>
      <c r="AR47" s="139">
        <f>IF(ISBLANK(laps_times[[#This Row],[35]]),"DNF",    rounds_cum_time[[#This Row],[34]]+laps_times[[#This Row],[35]])</f>
        <v>7.9189062499999976E-2</v>
      </c>
      <c r="AS47" s="139">
        <f>IF(ISBLANK(laps_times[[#This Row],[36]]),"DNF",    rounds_cum_time[[#This Row],[35]]+laps_times[[#This Row],[36]])</f>
        <v>8.1680902777777759E-2</v>
      </c>
      <c r="AT47" s="139">
        <f>IF(ISBLANK(laps_times[[#This Row],[37]]),"DNF",    rounds_cum_time[[#This Row],[36]]+laps_times[[#This Row],[37]])</f>
        <v>8.4207037037037025E-2</v>
      </c>
      <c r="AU47" s="139">
        <f>IF(ISBLANK(laps_times[[#This Row],[38]]),"DNF",    rounds_cum_time[[#This Row],[37]]+laps_times[[#This Row],[38]])</f>
        <v>8.6667569444444426E-2</v>
      </c>
      <c r="AV47" s="139">
        <f>IF(ISBLANK(laps_times[[#This Row],[39]]),"DNF",    rounds_cum_time[[#This Row],[38]]+laps_times[[#This Row],[39]])</f>
        <v>8.907469907407406E-2</v>
      </c>
      <c r="AW47" s="139">
        <f>IF(ISBLANK(laps_times[[#This Row],[40]]),"DNF",    rounds_cum_time[[#This Row],[39]]+laps_times[[#This Row],[40]])</f>
        <v>9.1727754629629621E-2</v>
      </c>
      <c r="AX47" s="139">
        <f>IF(ISBLANK(laps_times[[#This Row],[41]]),"DNF",    rounds_cum_time[[#This Row],[40]]+laps_times[[#This Row],[41]])</f>
        <v>9.4251597222222219E-2</v>
      </c>
      <c r="AY47" s="139">
        <f>IF(ISBLANK(laps_times[[#This Row],[42]]),"DNF",    rounds_cum_time[[#This Row],[41]]+laps_times[[#This Row],[42]])</f>
        <v>9.6744953703703701E-2</v>
      </c>
      <c r="AZ47" s="139">
        <f>IF(ISBLANK(laps_times[[#This Row],[43]]),"DNF",    rounds_cum_time[[#This Row],[42]]+laps_times[[#This Row],[43]])</f>
        <v>9.9339664351851847E-2</v>
      </c>
      <c r="BA47" s="139">
        <f>IF(ISBLANK(laps_times[[#This Row],[44]]),"DNF",    rounds_cum_time[[#This Row],[43]]+laps_times[[#This Row],[44]])</f>
        <v>0.10174011574074074</v>
      </c>
      <c r="BB47" s="139">
        <f>IF(ISBLANK(laps_times[[#This Row],[45]]),"DNF",    rounds_cum_time[[#This Row],[44]]+laps_times[[#This Row],[45]])</f>
        <v>0.10422525462962963</v>
      </c>
      <c r="BC47" s="139">
        <f>IF(ISBLANK(laps_times[[#This Row],[46]]),"DNF",    rounds_cum_time[[#This Row],[45]]+laps_times[[#This Row],[46]])</f>
        <v>0.10667391203703704</v>
      </c>
      <c r="BD47" s="139">
        <f>IF(ISBLANK(laps_times[[#This Row],[47]]),"DNF",    rounds_cum_time[[#This Row],[46]]+laps_times[[#This Row],[47]])</f>
        <v>0.109173125</v>
      </c>
      <c r="BE47" s="139">
        <f>IF(ISBLANK(laps_times[[#This Row],[48]]),"DNF",    rounds_cum_time[[#This Row],[47]]+laps_times[[#This Row],[48]])</f>
        <v>0.11181868055555555</v>
      </c>
      <c r="BF47" s="139">
        <f>IF(ISBLANK(laps_times[[#This Row],[49]]),"DNF",    rounds_cum_time[[#This Row],[48]]+laps_times[[#This Row],[49]])</f>
        <v>0.11429491898148147</v>
      </c>
      <c r="BG47" s="139">
        <f>IF(ISBLANK(laps_times[[#This Row],[50]]),"DNF",    rounds_cum_time[[#This Row],[49]]+laps_times[[#This Row],[50]])</f>
        <v>0.11688400462962963</v>
      </c>
      <c r="BH47" s="139">
        <f>IF(ISBLANK(laps_times[[#This Row],[51]]),"DNF",    rounds_cum_time[[#This Row],[50]]+laps_times[[#This Row],[51]])</f>
        <v>0.11954877314814814</v>
      </c>
      <c r="BI47" s="139">
        <f>IF(ISBLANK(laps_times[[#This Row],[52]]),"DNF",    rounds_cum_time[[#This Row],[51]]+laps_times[[#This Row],[52]])</f>
        <v>0.12234688657407407</v>
      </c>
      <c r="BJ47" s="139">
        <f>IF(ISBLANK(laps_times[[#This Row],[53]]),"DNF",    rounds_cum_time[[#This Row],[52]]+laps_times[[#This Row],[53]])</f>
        <v>0.12512162037037036</v>
      </c>
      <c r="BK47" s="139">
        <f>IF(ISBLANK(laps_times[[#This Row],[54]]),"DNF",    rounds_cum_time[[#This Row],[53]]+laps_times[[#This Row],[54]])</f>
        <v>0.12777005787037035</v>
      </c>
      <c r="BL47" s="139">
        <f>IF(ISBLANK(laps_times[[#This Row],[55]]),"DNF",    rounds_cum_time[[#This Row],[54]]+laps_times[[#This Row],[55]])</f>
        <v>0.1304474537037037</v>
      </c>
      <c r="BM47" s="139">
        <f>IF(ISBLANK(laps_times[[#This Row],[56]]),"DNF",    rounds_cum_time[[#This Row],[55]]+laps_times[[#This Row],[56]])</f>
        <v>0.13307488425925926</v>
      </c>
      <c r="BN47" s="139">
        <f>IF(ISBLANK(laps_times[[#This Row],[57]]),"DNF",    rounds_cum_time[[#This Row],[56]]+laps_times[[#This Row],[57]])</f>
        <v>0.13581877314814814</v>
      </c>
      <c r="BO47" s="139">
        <f>IF(ISBLANK(laps_times[[#This Row],[58]]),"DNF",    rounds_cum_time[[#This Row],[57]]+laps_times[[#This Row],[58]])</f>
        <v>0.13875163194444443</v>
      </c>
      <c r="BP47" s="139">
        <f>IF(ISBLANK(laps_times[[#This Row],[59]]),"DNF",    rounds_cum_time[[#This Row],[58]]+laps_times[[#This Row],[59]])</f>
        <v>0.14140321759259258</v>
      </c>
      <c r="BQ47" s="139">
        <f>IF(ISBLANK(laps_times[[#This Row],[60]]),"DNF",    rounds_cum_time[[#This Row],[59]]+laps_times[[#This Row],[60]])</f>
        <v>0.14417515046296295</v>
      </c>
      <c r="BR47" s="139">
        <f>IF(ISBLANK(laps_times[[#This Row],[61]]),"DNF",    rounds_cum_time[[#This Row],[60]]+laps_times[[#This Row],[61]])</f>
        <v>0.14688826388888887</v>
      </c>
      <c r="BS47" s="139">
        <f>IF(ISBLANK(laps_times[[#This Row],[62]]),"DNF",    rounds_cum_time[[#This Row],[61]]+laps_times[[#This Row],[62]])</f>
        <v>0.14945333333333333</v>
      </c>
      <c r="BT47" s="140">
        <f>IF(ISBLANK(laps_times[[#This Row],[63]]),"DNF",    rounds_cum_time[[#This Row],[62]]+laps_times[[#This Row],[63]])</f>
        <v>0.15201486111111109</v>
      </c>
    </row>
    <row r="48" spans="2:72" x14ac:dyDescent="0.2">
      <c r="B48" s="130">
        <f>laps_times[[#This Row],[poř]]</f>
        <v>43</v>
      </c>
      <c r="C48" s="131">
        <f>laps_times[[#This Row],[s.č.]]</f>
        <v>98</v>
      </c>
      <c r="D48" s="131" t="str">
        <f>laps_times[[#This Row],[jméno]]</f>
        <v>Pojsl Jan</v>
      </c>
      <c r="E48" s="132">
        <f>laps_times[[#This Row],[roč]]</f>
        <v>1972</v>
      </c>
      <c r="F48" s="132" t="str">
        <f>laps_times[[#This Row],[kat]]</f>
        <v>MB</v>
      </c>
      <c r="G48" s="132">
        <f>laps_times[[#This Row],[poř_kat]]</f>
        <v>20</v>
      </c>
      <c r="H48" s="131" t="str">
        <f>laps_times[[#This Row],[klub]]</f>
        <v>-</v>
      </c>
      <c r="I48" s="134">
        <f>laps_times[[#This Row],[celk. čas]]</f>
        <v>0.15216144675925927</v>
      </c>
      <c r="J48" s="139">
        <f>laps_times[[#This Row],[1]]</f>
        <v>3.0091666666666665E-3</v>
      </c>
      <c r="K48" s="139">
        <f>IF(ISBLANK(laps_times[[#This Row],[2]]),"DNF",    rounds_cum_time[[#This Row],[1]]+laps_times[[#This Row],[2]])</f>
        <v>5.2864120370370374E-3</v>
      </c>
      <c r="L48" s="139">
        <f>IF(ISBLANK(laps_times[[#This Row],[3]]),"DNF",    rounds_cum_time[[#This Row],[2]]+laps_times[[#This Row],[3]])</f>
        <v>7.5767013888888898E-3</v>
      </c>
      <c r="M48" s="139">
        <f>IF(ISBLANK(laps_times[[#This Row],[4]]),"DNF",    rounds_cum_time[[#This Row],[3]]+laps_times[[#This Row],[4]])</f>
        <v>9.8982638888888905E-3</v>
      </c>
      <c r="N48" s="139">
        <f>IF(ISBLANK(laps_times[[#This Row],[5]]),"DNF",    rounds_cum_time[[#This Row],[4]]+laps_times[[#This Row],[5]])</f>
        <v>1.2181736111111112E-2</v>
      </c>
      <c r="O48" s="139">
        <f>IF(ISBLANK(laps_times[[#This Row],[6]]),"DNF",    rounds_cum_time[[#This Row],[5]]+laps_times[[#This Row],[6]])</f>
        <v>1.4504340277777779E-2</v>
      </c>
      <c r="P48" s="139">
        <f>IF(ISBLANK(laps_times[[#This Row],[7]]),"DNF",    rounds_cum_time[[#This Row],[6]]+laps_times[[#This Row],[7]])</f>
        <v>1.6838819444444444E-2</v>
      </c>
      <c r="Q48" s="139">
        <f>IF(ISBLANK(laps_times[[#This Row],[8]]),"DNF",    rounds_cum_time[[#This Row],[7]]+laps_times[[#This Row],[8]])</f>
        <v>1.9155023148148147E-2</v>
      </c>
      <c r="R48" s="139">
        <f>IF(ISBLANK(laps_times[[#This Row],[9]]),"DNF",    rounds_cum_time[[#This Row],[8]]+laps_times[[#This Row],[9]])</f>
        <v>2.1423449074074074E-2</v>
      </c>
      <c r="S48" s="139">
        <f>IF(ISBLANK(laps_times[[#This Row],[10]]),"DNF",    rounds_cum_time[[#This Row],[9]]+laps_times[[#This Row],[10]])</f>
        <v>2.371472222222222E-2</v>
      </c>
      <c r="T48" s="139">
        <f>IF(ISBLANK(laps_times[[#This Row],[11]]),"DNF",    rounds_cum_time[[#This Row],[10]]+laps_times[[#This Row],[11]])</f>
        <v>2.602140046296296E-2</v>
      </c>
      <c r="U48" s="139">
        <f>IF(ISBLANK(laps_times[[#This Row],[12]]),"DNF",    rounds_cum_time[[#This Row],[11]]+laps_times[[#This Row],[12]])</f>
        <v>2.8308206018518516E-2</v>
      </c>
      <c r="V48" s="139">
        <f>IF(ISBLANK(laps_times[[#This Row],[13]]),"DNF",    rounds_cum_time[[#This Row],[12]]+laps_times[[#This Row],[13]])</f>
        <v>3.0633472222222218E-2</v>
      </c>
      <c r="W48" s="139">
        <f>IF(ISBLANK(laps_times[[#This Row],[14]]),"DNF",    rounds_cum_time[[#This Row],[13]]+laps_times[[#This Row],[14]])</f>
        <v>3.2949849537037036E-2</v>
      </c>
      <c r="X48" s="139">
        <f>IF(ISBLANK(laps_times[[#This Row],[15]]),"DNF",    rounds_cum_time[[#This Row],[14]]+laps_times[[#This Row],[15]])</f>
        <v>3.5214988425925922E-2</v>
      </c>
      <c r="Y48" s="139">
        <f>IF(ISBLANK(laps_times[[#This Row],[16]]),"DNF",    rounds_cum_time[[#This Row],[15]]+laps_times[[#This Row],[16]])</f>
        <v>3.7493981481481475E-2</v>
      </c>
      <c r="Z48" s="139">
        <f>IF(ISBLANK(laps_times[[#This Row],[17]]),"DNF",    rounds_cum_time[[#This Row],[16]]+laps_times[[#This Row],[17]])</f>
        <v>3.9733055555555549E-2</v>
      </c>
      <c r="AA48" s="139">
        <f>IF(ISBLANK(laps_times[[#This Row],[18]]),"DNF",    rounds_cum_time[[#This Row],[17]]+laps_times[[#This Row],[18]])</f>
        <v>4.2020844907407401E-2</v>
      </c>
      <c r="AB48" s="139">
        <f>IF(ISBLANK(laps_times[[#This Row],[19]]),"DNF",    rounds_cum_time[[#This Row],[18]]+laps_times[[#This Row],[19]])</f>
        <v>4.4344097222222219E-2</v>
      </c>
      <c r="AC48" s="139">
        <f>IF(ISBLANK(laps_times[[#This Row],[20]]),"DNF",    rounds_cum_time[[#This Row],[19]]+laps_times[[#This Row],[20]])</f>
        <v>4.6598865740740736E-2</v>
      </c>
      <c r="AD48" s="139">
        <f>IF(ISBLANK(laps_times[[#This Row],[21]]),"DNF",    rounds_cum_time[[#This Row],[20]]+laps_times[[#This Row],[21]])</f>
        <v>4.8911006944444439E-2</v>
      </c>
      <c r="AE48" s="139">
        <f>IF(ISBLANK(laps_times[[#This Row],[22]]),"DNF",    rounds_cum_time[[#This Row],[21]]+laps_times[[#This Row],[22]])</f>
        <v>5.1241932870370363E-2</v>
      </c>
      <c r="AF48" s="139">
        <f>IF(ISBLANK(laps_times[[#This Row],[23]]),"DNF",    rounds_cum_time[[#This Row],[22]]+laps_times[[#This Row],[23]])</f>
        <v>5.3549722222222214E-2</v>
      </c>
      <c r="AG48" s="139">
        <f>IF(ISBLANK(laps_times[[#This Row],[24]]),"DNF",    rounds_cum_time[[#This Row],[23]]+laps_times[[#This Row],[24]])</f>
        <v>5.5862731481481472E-2</v>
      </c>
      <c r="AH48" s="139">
        <f>IF(ISBLANK(laps_times[[#This Row],[25]]),"DNF",    rounds_cum_time[[#This Row],[24]]+laps_times[[#This Row],[25]])</f>
        <v>5.825337962962962E-2</v>
      </c>
      <c r="AI48" s="139">
        <f>IF(ISBLANK(laps_times[[#This Row],[26]]),"DNF",    rounds_cum_time[[#This Row],[25]]+laps_times[[#This Row],[26]])</f>
        <v>6.0572314814814808E-2</v>
      </c>
      <c r="AJ48" s="139">
        <f>IF(ISBLANK(laps_times[[#This Row],[27]]),"DNF",    rounds_cum_time[[#This Row],[26]]+laps_times[[#This Row],[27]])</f>
        <v>6.2939178240740731E-2</v>
      </c>
      <c r="AK48" s="139">
        <f>IF(ISBLANK(laps_times[[#This Row],[28]]),"DNF",    rounds_cum_time[[#This Row],[27]]+laps_times[[#This Row],[28]])</f>
        <v>6.5350856481481479E-2</v>
      </c>
      <c r="AL48" s="139">
        <f>IF(ISBLANK(laps_times[[#This Row],[29]]),"DNF",    rounds_cum_time[[#This Row],[28]]+laps_times[[#This Row],[29]])</f>
        <v>6.7696400462962963E-2</v>
      </c>
      <c r="AM48" s="139">
        <f>IF(ISBLANK(laps_times[[#This Row],[30]]),"DNF",    rounds_cum_time[[#This Row],[29]]+laps_times[[#This Row],[30]])</f>
        <v>7.0086759259259265E-2</v>
      </c>
      <c r="AN48" s="139">
        <f>IF(ISBLANK(laps_times[[#This Row],[31]]),"DNF",    rounds_cum_time[[#This Row],[30]]+laps_times[[#This Row],[31]])</f>
        <v>7.2477430555555555E-2</v>
      </c>
      <c r="AO48" s="139">
        <f>IF(ISBLANK(laps_times[[#This Row],[32]]),"DNF",    rounds_cum_time[[#This Row],[31]]+laps_times[[#This Row],[32]])</f>
        <v>7.4871319444444445E-2</v>
      </c>
      <c r="AP48" s="139">
        <f>IF(ISBLANK(laps_times[[#This Row],[33]]),"DNF",    rounds_cum_time[[#This Row],[32]]+laps_times[[#This Row],[33]])</f>
        <v>7.7268090277777784E-2</v>
      </c>
      <c r="AQ48" s="139">
        <f>IF(ISBLANK(laps_times[[#This Row],[34]]),"DNF",    rounds_cum_time[[#This Row],[33]]+laps_times[[#This Row],[34]])</f>
        <v>7.9680625000000005E-2</v>
      </c>
      <c r="AR48" s="139">
        <f>IF(ISBLANK(laps_times[[#This Row],[35]]),"DNF",    rounds_cum_time[[#This Row],[34]]+laps_times[[#This Row],[35]])</f>
        <v>8.2059259259259262E-2</v>
      </c>
      <c r="AS48" s="139">
        <f>IF(ISBLANK(laps_times[[#This Row],[36]]),"DNF",    rounds_cum_time[[#This Row],[35]]+laps_times[[#This Row],[36]])</f>
        <v>8.4515300925925935E-2</v>
      </c>
      <c r="AT48" s="139">
        <f>IF(ISBLANK(laps_times[[#This Row],[37]]),"DNF",    rounds_cum_time[[#This Row],[36]]+laps_times[[#This Row],[37]])</f>
        <v>8.69484837962963E-2</v>
      </c>
      <c r="AU48" s="139">
        <f>IF(ISBLANK(laps_times[[#This Row],[38]]),"DNF",    rounds_cum_time[[#This Row],[37]]+laps_times[[#This Row],[38]])</f>
        <v>8.9337094907407405E-2</v>
      </c>
      <c r="AV48" s="139">
        <f>IF(ISBLANK(laps_times[[#This Row],[39]]),"DNF",    rounds_cum_time[[#This Row],[38]]+laps_times[[#This Row],[39]])</f>
        <v>9.1764340277777773E-2</v>
      </c>
      <c r="AW48" s="139">
        <f>IF(ISBLANK(laps_times[[#This Row],[40]]),"DNF",    rounds_cum_time[[#This Row],[39]]+laps_times[[#This Row],[40]])</f>
        <v>9.421633101851852E-2</v>
      </c>
      <c r="AX48" s="139">
        <f>IF(ISBLANK(laps_times[[#This Row],[41]]),"DNF",    rounds_cum_time[[#This Row],[40]]+laps_times[[#This Row],[41]])</f>
        <v>9.6641041666666663E-2</v>
      </c>
      <c r="AY48" s="139">
        <f>IF(ISBLANK(laps_times[[#This Row],[42]]),"DNF",    rounds_cum_time[[#This Row],[41]]+laps_times[[#This Row],[42]])</f>
        <v>9.9023645833333326E-2</v>
      </c>
      <c r="AZ48" s="139">
        <f>IF(ISBLANK(laps_times[[#This Row],[43]]),"DNF",    rounds_cum_time[[#This Row],[42]]+laps_times[[#This Row],[43]])</f>
        <v>0.10147556712962963</v>
      </c>
      <c r="BA48" s="139">
        <f>IF(ISBLANK(laps_times[[#This Row],[44]]),"DNF",    rounds_cum_time[[#This Row],[43]]+laps_times[[#This Row],[44]])</f>
        <v>0.10411096064814815</v>
      </c>
      <c r="BB48" s="139">
        <f>IF(ISBLANK(laps_times[[#This Row],[45]]),"DNF",    rounds_cum_time[[#This Row],[44]]+laps_times[[#This Row],[45]])</f>
        <v>0.10663113425925926</v>
      </c>
      <c r="BC48" s="139">
        <f>IF(ISBLANK(laps_times[[#This Row],[46]]),"DNF",    rounds_cum_time[[#This Row],[45]]+laps_times[[#This Row],[46]])</f>
        <v>0.1091533912037037</v>
      </c>
      <c r="BD48" s="139">
        <f>IF(ISBLANK(laps_times[[#This Row],[47]]),"DNF",    rounds_cum_time[[#This Row],[46]]+laps_times[[#This Row],[47]])</f>
        <v>0.11164792824074073</v>
      </c>
      <c r="BE48" s="139">
        <f>IF(ISBLANK(laps_times[[#This Row],[48]]),"DNF",    rounds_cum_time[[#This Row],[47]]+laps_times[[#This Row],[48]])</f>
        <v>0.11413901620370369</v>
      </c>
      <c r="BF48" s="139">
        <f>IF(ISBLANK(laps_times[[#This Row],[49]]),"DNF",    rounds_cum_time[[#This Row],[48]]+laps_times[[#This Row],[49]])</f>
        <v>0.11663422453703702</v>
      </c>
      <c r="BG48" s="139">
        <f>IF(ISBLANK(laps_times[[#This Row],[50]]),"DNF",    rounds_cum_time[[#This Row],[49]]+laps_times[[#This Row],[50]])</f>
        <v>0.11928415509259258</v>
      </c>
      <c r="BH48" s="139">
        <f>IF(ISBLANK(laps_times[[#This Row],[51]]),"DNF",    rounds_cum_time[[#This Row],[50]]+laps_times[[#This Row],[51]])</f>
        <v>0.12177056712962961</v>
      </c>
      <c r="BI48" s="139">
        <f>IF(ISBLANK(laps_times[[#This Row],[52]]),"DNF",    rounds_cum_time[[#This Row],[51]]+laps_times[[#This Row],[52]])</f>
        <v>0.12429326388888887</v>
      </c>
      <c r="BJ48" s="139">
        <f>IF(ISBLANK(laps_times[[#This Row],[53]]),"DNF",    rounds_cum_time[[#This Row],[52]]+laps_times[[#This Row],[53]])</f>
        <v>0.12675371527777776</v>
      </c>
      <c r="BK48" s="139">
        <f>IF(ISBLANK(laps_times[[#This Row],[54]]),"DNF",    rounds_cum_time[[#This Row],[53]]+laps_times[[#This Row],[54]])</f>
        <v>0.12922537037037035</v>
      </c>
      <c r="BL48" s="139">
        <f>IF(ISBLANK(laps_times[[#This Row],[55]]),"DNF",    rounds_cum_time[[#This Row],[54]]+laps_times[[#This Row],[55]])</f>
        <v>0.13167335648148146</v>
      </c>
      <c r="BM48" s="139">
        <f>IF(ISBLANK(laps_times[[#This Row],[56]]),"DNF",    rounds_cum_time[[#This Row],[55]]+laps_times[[#This Row],[56]])</f>
        <v>0.13435018518518516</v>
      </c>
      <c r="BN48" s="139">
        <f>IF(ISBLANK(laps_times[[#This Row],[57]]),"DNF",    rounds_cum_time[[#This Row],[56]]+laps_times[[#This Row],[57]])</f>
        <v>0.13681311342592589</v>
      </c>
      <c r="BO48" s="139">
        <f>IF(ISBLANK(laps_times[[#This Row],[58]]),"DNF",    rounds_cum_time[[#This Row],[57]]+laps_times[[#This Row],[58]])</f>
        <v>0.13931726851851847</v>
      </c>
      <c r="BP48" s="139">
        <f>IF(ISBLANK(laps_times[[#This Row],[59]]),"DNF",    rounds_cum_time[[#This Row],[58]]+laps_times[[#This Row],[59]])</f>
        <v>0.14198377314814811</v>
      </c>
      <c r="BQ48" s="139">
        <f>IF(ISBLANK(laps_times[[#This Row],[60]]),"DNF",    rounds_cum_time[[#This Row],[59]]+laps_times[[#This Row],[60]])</f>
        <v>0.14453940972222218</v>
      </c>
      <c r="BR48" s="139">
        <f>IF(ISBLANK(laps_times[[#This Row],[61]]),"DNF",    rounds_cum_time[[#This Row],[60]]+laps_times[[#This Row],[61]])</f>
        <v>0.14707396990740737</v>
      </c>
      <c r="BS48" s="139">
        <f>IF(ISBLANK(laps_times[[#This Row],[62]]),"DNF",    rounds_cum_time[[#This Row],[61]]+laps_times[[#This Row],[62]])</f>
        <v>0.14973491898148145</v>
      </c>
      <c r="BT48" s="140">
        <f>IF(ISBLANK(laps_times[[#This Row],[63]]),"DNF",    rounds_cum_time[[#This Row],[62]]+laps_times[[#This Row],[63]])</f>
        <v>0.15216144675925922</v>
      </c>
    </row>
    <row r="49" spans="2:72" x14ac:dyDescent="0.2">
      <c r="B49" s="130">
        <f>laps_times[[#This Row],[poř]]</f>
        <v>44</v>
      </c>
      <c r="C49" s="131">
        <f>laps_times[[#This Row],[s.č.]]</f>
        <v>135</v>
      </c>
      <c r="D49" s="131" t="str">
        <f>laps_times[[#This Row],[jméno]]</f>
        <v>Ulma  Tomáš</v>
      </c>
      <c r="E49" s="132">
        <f>laps_times[[#This Row],[roč]]</f>
        <v>1964</v>
      </c>
      <c r="F49" s="132" t="str">
        <f>laps_times[[#This Row],[kat]]</f>
        <v>MC</v>
      </c>
      <c r="G49" s="132">
        <f>laps_times[[#This Row],[poř_kat]]</f>
        <v>10</v>
      </c>
      <c r="H49" s="131" t="str">
        <f>laps_times[[#This Row],[klub]]</f>
        <v>-</v>
      </c>
      <c r="I49" s="134">
        <f>laps_times[[#This Row],[celk. čas]]</f>
        <v>0.15236221064814814</v>
      </c>
      <c r="J49" s="139">
        <f>laps_times[[#This Row],[1]]</f>
        <v>3.0224074074074072E-3</v>
      </c>
      <c r="K49" s="139">
        <f>IF(ISBLANK(laps_times[[#This Row],[2]]),"DNF",    rounds_cum_time[[#This Row],[1]]+laps_times[[#This Row],[2]])</f>
        <v>5.3241203703703697E-3</v>
      </c>
      <c r="L49" s="139">
        <f>IF(ISBLANK(laps_times[[#This Row],[3]]),"DNF",    rounds_cum_time[[#This Row],[2]]+laps_times[[#This Row],[3]])</f>
        <v>7.63417824074074E-3</v>
      </c>
      <c r="M49" s="139">
        <f>IF(ISBLANK(laps_times[[#This Row],[4]]),"DNF",    rounds_cum_time[[#This Row],[3]]+laps_times[[#This Row],[4]])</f>
        <v>9.9258333333333334E-3</v>
      </c>
      <c r="N49" s="139">
        <f>IF(ISBLANK(laps_times[[#This Row],[5]]),"DNF",    rounds_cum_time[[#This Row],[4]]+laps_times[[#This Row],[5]])</f>
        <v>1.2296446759259259E-2</v>
      </c>
      <c r="O49" s="139">
        <f>IF(ISBLANK(laps_times[[#This Row],[6]]),"DNF",    rounds_cum_time[[#This Row],[5]]+laps_times[[#This Row],[6]])</f>
        <v>1.4576435185185185E-2</v>
      </c>
      <c r="P49" s="139">
        <f>IF(ISBLANK(laps_times[[#This Row],[7]]),"DNF",    rounds_cum_time[[#This Row],[6]]+laps_times[[#This Row],[7]])</f>
        <v>1.6856770833333333E-2</v>
      </c>
      <c r="Q49" s="139">
        <f>IF(ISBLANK(laps_times[[#This Row],[8]]),"DNF",    rounds_cum_time[[#This Row],[7]]+laps_times[[#This Row],[8]])</f>
        <v>1.9206817129629628E-2</v>
      </c>
      <c r="R49" s="139">
        <f>IF(ISBLANK(laps_times[[#This Row],[9]]),"DNF",    rounds_cum_time[[#This Row],[8]]+laps_times[[#This Row],[9]])</f>
        <v>2.1537222222222221E-2</v>
      </c>
      <c r="S49" s="139">
        <f>IF(ISBLANK(laps_times[[#This Row],[10]]),"DNF",    rounds_cum_time[[#This Row],[9]]+laps_times[[#This Row],[10]])</f>
        <v>2.3823854166666665E-2</v>
      </c>
      <c r="T49" s="139">
        <f>IF(ISBLANK(laps_times[[#This Row],[11]]),"DNF",    rounds_cum_time[[#This Row],[10]]+laps_times[[#This Row],[11]])</f>
        <v>2.6135810185185182E-2</v>
      </c>
      <c r="U49" s="139">
        <f>IF(ISBLANK(laps_times[[#This Row],[12]]),"DNF",    rounds_cum_time[[#This Row],[11]]+laps_times[[#This Row],[12]])</f>
        <v>2.8491585648148146E-2</v>
      </c>
      <c r="V49" s="139">
        <f>IF(ISBLANK(laps_times[[#This Row],[13]]),"DNF",    rounds_cum_time[[#This Row],[12]]+laps_times[[#This Row],[13]])</f>
        <v>3.0842673611111107E-2</v>
      </c>
      <c r="W49" s="139">
        <f>IF(ISBLANK(laps_times[[#This Row],[14]]),"DNF",    rounds_cum_time[[#This Row],[13]]+laps_times[[#This Row],[14]])</f>
        <v>3.3189050925925924E-2</v>
      </c>
      <c r="X49" s="139">
        <f>IF(ISBLANK(laps_times[[#This Row],[15]]),"DNF",    rounds_cum_time[[#This Row],[14]]+laps_times[[#This Row],[15]])</f>
        <v>3.5558842592592593E-2</v>
      </c>
      <c r="Y49" s="139">
        <f>IF(ISBLANK(laps_times[[#This Row],[16]]),"DNF",    rounds_cum_time[[#This Row],[15]]+laps_times[[#This Row],[16]])</f>
        <v>3.7960787037037036E-2</v>
      </c>
      <c r="Z49" s="139">
        <f>IF(ISBLANK(laps_times[[#This Row],[17]]),"DNF",    rounds_cum_time[[#This Row],[16]]+laps_times[[#This Row],[17]])</f>
        <v>4.0326134259259259E-2</v>
      </c>
      <c r="AA49" s="139">
        <f>IF(ISBLANK(laps_times[[#This Row],[18]]),"DNF",    rounds_cum_time[[#This Row],[17]]+laps_times[[#This Row],[18]])</f>
        <v>4.2677719907407409E-2</v>
      </c>
      <c r="AB49" s="139">
        <f>IF(ISBLANK(laps_times[[#This Row],[19]]),"DNF",    rounds_cum_time[[#This Row],[18]]+laps_times[[#This Row],[19]])</f>
        <v>4.5046134259259261E-2</v>
      </c>
      <c r="AC49" s="139">
        <f>IF(ISBLANK(laps_times[[#This Row],[20]]),"DNF",    rounds_cum_time[[#This Row],[19]]+laps_times[[#This Row],[20]])</f>
        <v>4.7428900462962963E-2</v>
      </c>
      <c r="AD49" s="139">
        <f>IF(ISBLANK(laps_times[[#This Row],[21]]),"DNF",    rounds_cum_time[[#This Row],[20]]+laps_times[[#This Row],[21]])</f>
        <v>4.9807361111111108E-2</v>
      </c>
      <c r="AE49" s="139">
        <f>IF(ISBLANK(laps_times[[#This Row],[22]]),"DNF",    rounds_cum_time[[#This Row],[21]]+laps_times[[#This Row],[22]])</f>
        <v>5.2228958333333332E-2</v>
      </c>
      <c r="AF49" s="139">
        <f>IF(ISBLANK(laps_times[[#This Row],[23]]),"DNF",    rounds_cum_time[[#This Row],[22]]+laps_times[[#This Row],[23]])</f>
        <v>5.4609884259259257E-2</v>
      </c>
      <c r="AG49" s="139">
        <f>IF(ISBLANK(laps_times[[#This Row],[24]]),"DNF",    rounds_cum_time[[#This Row],[23]]+laps_times[[#This Row],[24]])</f>
        <v>5.6999849537037038E-2</v>
      </c>
      <c r="AH49" s="139">
        <f>IF(ISBLANK(laps_times[[#This Row],[25]]),"DNF",    rounds_cum_time[[#This Row],[24]]+laps_times[[#This Row],[25]])</f>
        <v>5.9400520833333331E-2</v>
      </c>
      <c r="AI49" s="139">
        <f>IF(ISBLANK(laps_times[[#This Row],[26]]),"DNF",    rounds_cum_time[[#This Row],[25]]+laps_times[[#This Row],[26]])</f>
        <v>6.1846678240740735E-2</v>
      </c>
      <c r="AJ49" s="139">
        <f>IF(ISBLANK(laps_times[[#This Row],[27]]),"DNF",    rounds_cum_time[[#This Row],[26]]+laps_times[[#This Row],[27]])</f>
        <v>6.4241666666666655E-2</v>
      </c>
      <c r="AK49" s="139">
        <f>IF(ISBLANK(laps_times[[#This Row],[28]]),"DNF",    rounds_cum_time[[#This Row],[27]]+laps_times[[#This Row],[28]])</f>
        <v>6.663789351851851E-2</v>
      </c>
      <c r="AL49" s="139">
        <f>IF(ISBLANK(laps_times[[#This Row],[29]]),"DNF",    rounds_cum_time[[#This Row],[28]]+laps_times[[#This Row],[29]])</f>
        <v>6.9054988425925917E-2</v>
      </c>
      <c r="AM49" s="139">
        <f>IF(ISBLANK(laps_times[[#This Row],[30]]),"DNF",    rounds_cum_time[[#This Row],[29]]+laps_times[[#This Row],[30]])</f>
        <v>7.1480520833333325E-2</v>
      </c>
      <c r="AN49" s="139">
        <f>IF(ISBLANK(laps_times[[#This Row],[31]]),"DNF",    rounds_cum_time[[#This Row],[30]]+laps_times[[#This Row],[31]])</f>
        <v>7.3890335648148134E-2</v>
      </c>
      <c r="AO49" s="139">
        <f>IF(ISBLANK(laps_times[[#This Row],[32]]),"DNF",    rounds_cum_time[[#This Row],[31]]+laps_times[[#This Row],[32]])</f>
        <v>7.6305775462962952E-2</v>
      </c>
      <c r="AP49" s="139">
        <f>IF(ISBLANK(laps_times[[#This Row],[33]]),"DNF",    rounds_cum_time[[#This Row],[32]]+laps_times[[#This Row],[33]])</f>
        <v>7.8716689814814805E-2</v>
      </c>
      <c r="AQ49" s="139">
        <f>IF(ISBLANK(laps_times[[#This Row],[34]]),"DNF",    rounds_cum_time[[#This Row],[33]]+laps_times[[#This Row],[34]])</f>
        <v>8.1153055555555548E-2</v>
      </c>
      <c r="AR49" s="139">
        <f>IF(ISBLANK(laps_times[[#This Row],[35]]),"DNF",    rounds_cum_time[[#This Row],[34]]+laps_times[[#This Row],[35]])</f>
        <v>8.3554201388888888E-2</v>
      </c>
      <c r="AS49" s="139">
        <f>IF(ISBLANK(laps_times[[#This Row],[36]]),"DNF",    rounds_cum_time[[#This Row],[35]]+laps_times[[#This Row],[36]])</f>
        <v>8.5952337962962963E-2</v>
      </c>
      <c r="AT49" s="139">
        <f>IF(ISBLANK(laps_times[[#This Row],[37]]),"DNF",    rounds_cum_time[[#This Row],[36]]+laps_times[[#This Row],[37]])</f>
        <v>8.8348148148148148E-2</v>
      </c>
      <c r="AU49" s="139">
        <f>IF(ISBLANK(laps_times[[#This Row],[38]]),"DNF",    rounds_cum_time[[#This Row],[37]]+laps_times[[#This Row],[38]])</f>
        <v>9.0759398148148152E-2</v>
      </c>
      <c r="AV49" s="139">
        <f>IF(ISBLANK(laps_times[[#This Row],[39]]),"DNF",    rounds_cum_time[[#This Row],[38]]+laps_times[[#This Row],[39]])</f>
        <v>9.3222210648148146E-2</v>
      </c>
      <c r="AW49" s="139">
        <f>IF(ISBLANK(laps_times[[#This Row],[40]]),"DNF",    rounds_cum_time[[#This Row],[39]]+laps_times[[#This Row],[40]])</f>
        <v>9.5669224537037037E-2</v>
      </c>
      <c r="AX49" s="139">
        <f>IF(ISBLANK(laps_times[[#This Row],[41]]),"DNF",    rounds_cum_time[[#This Row],[40]]+laps_times[[#This Row],[41]])</f>
        <v>9.8172453703703699E-2</v>
      </c>
      <c r="AY49" s="139">
        <f>IF(ISBLANK(laps_times[[#This Row],[42]]),"DNF",    rounds_cum_time[[#This Row],[41]]+laps_times[[#This Row],[42]])</f>
        <v>0.10057517361111111</v>
      </c>
      <c r="AZ49" s="139">
        <f>IF(ISBLANK(laps_times[[#This Row],[43]]),"DNF",    rounds_cum_time[[#This Row],[42]]+laps_times[[#This Row],[43]])</f>
        <v>0.10295868055555556</v>
      </c>
      <c r="BA49" s="139">
        <f>IF(ISBLANK(laps_times[[#This Row],[44]]),"DNF",    rounds_cum_time[[#This Row],[43]]+laps_times[[#This Row],[44]])</f>
        <v>0.10538679398148149</v>
      </c>
      <c r="BB49" s="139">
        <f>IF(ISBLANK(laps_times[[#This Row],[45]]),"DNF",    rounds_cum_time[[#This Row],[44]]+laps_times[[#This Row],[45]])</f>
        <v>0.10782125000000001</v>
      </c>
      <c r="BC49" s="139">
        <f>IF(ISBLANK(laps_times[[#This Row],[46]]),"DNF",    rounds_cum_time[[#This Row],[45]]+laps_times[[#This Row],[46]])</f>
        <v>0.11032512731481482</v>
      </c>
      <c r="BD49" s="139">
        <f>IF(ISBLANK(laps_times[[#This Row],[47]]),"DNF",    rounds_cum_time[[#This Row],[46]]+laps_times[[#This Row],[47]])</f>
        <v>0.11279074074074075</v>
      </c>
      <c r="BE49" s="139">
        <f>IF(ISBLANK(laps_times[[#This Row],[48]]),"DNF",    rounds_cum_time[[#This Row],[47]]+laps_times[[#This Row],[48]])</f>
        <v>0.11529334490740742</v>
      </c>
      <c r="BF49" s="139">
        <f>IF(ISBLANK(laps_times[[#This Row],[49]]),"DNF",    rounds_cum_time[[#This Row],[48]]+laps_times[[#This Row],[49]])</f>
        <v>0.11776954861111112</v>
      </c>
      <c r="BG49" s="139">
        <f>IF(ISBLANK(laps_times[[#This Row],[50]]),"DNF",    rounds_cum_time[[#This Row],[49]]+laps_times[[#This Row],[50]])</f>
        <v>0.12022424768518519</v>
      </c>
      <c r="BH49" s="139">
        <f>IF(ISBLANK(laps_times[[#This Row],[51]]),"DNF",    rounds_cum_time[[#This Row],[50]]+laps_times[[#This Row],[51]])</f>
        <v>0.12274995370370372</v>
      </c>
      <c r="BI49" s="139">
        <f>IF(ISBLANK(laps_times[[#This Row],[52]]),"DNF",    rounds_cum_time[[#This Row],[51]]+laps_times[[#This Row],[52]])</f>
        <v>0.12520790509259261</v>
      </c>
      <c r="BJ49" s="139">
        <f>IF(ISBLANK(laps_times[[#This Row],[53]]),"DNF",    rounds_cum_time[[#This Row],[52]]+laps_times[[#This Row],[53]])</f>
        <v>0.1276735763888889</v>
      </c>
      <c r="BK49" s="139">
        <f>IF(ISBLANK(laps_times[[#This Row],[54]]),"DNF",    rounds_cum_time[[#This Row],[53]]+laps_times[[#This Row],[54]])</f>
        <v>0.13016299768518519</v>
      </c>
      <c r="BL49" s="139">
        <f>IF(ISBLANK(laps_times[[#This Row],[55]]),"DNF",    rounds_cum_time[[#This Row],[54]]+laps_times[[#This Row],[55]])</f>
        <v>0.13267292824074076</v>
      </c>
      <c r="BM49" s="139">
        <f>IF(ISBLANK(laps_times[[#This Row],[56]]),"DNF",    rounds_cum_time[[#This Row],[55]]+laps_times[[#This Row],[56]])</f>
        <v>0.13515559027777779</v>
      </c>
      <c r="BN49" s="139">
        <f>IF(ISBLANK(laps_times[[#This Row],[57]]),"DNF",    rounds_cum_time[[#This Row],[56]]+laps_times[[#This Row],[57]])</f>
        <v>0.13757570601851854</v>
      </c>
      <c r="BO49" s="139">
        <f>IF(ISBLANK(laps_times[[#This Row],[58]]),"DNF",    rounds_cum_time[[#This Row],[57]]+laps_times[[#This Row],[58]])</f>
        <v>0.14010535879629632</v>
      </c>
      <c r="BP49" s="139">
        <f>IF(ISBLANK(laps_times[[#This Row],[59]]),"DNF",    rounds_cum_time[[#This Row],[58]]+laps_times[[#This Row],[59]])</f>
        <v>0.1426034027777778</v>
      </c>
      <c r="BQ49" s="139">
        <f>IF(ISBLANK(laps_times[[#This Row],[60]]),"DNF",    rounds_cum_time[[#This Row],[59]]+laps_times[[#This Row],[60]])</f>
        <v>0.14509305555555557</v>
      </c>
      <c r="BR49" s="139">
        <f>IF(ISBLANK(laps_times[[#This Row],[61]]),"DNF",    rounds_cum_time[[#This Row],[60]]+laps_times[[#This Row],[61]])</f>
        <v>0.14756744212962963</v>
      </c>
      <c r="BS49" s="139">
        <f>IF(ISBLANK(laps_times[[#This Row],[62]]),"DNF",    rounds_cum_time[[#This Row],[61]]+laps_times[[#This Row],[62]])</f>
        <v>0.15002283564814814</v>
      </c>
      <c r="BT49" s="140">
        <f>IF(ISBLANK(laps_times[[#This Row],[63]]),"DNF",    rounds_cum_time[[#This Row],[62]]+laps_times[[#This Row],[63]])</f>
        <v>0.15236221064814814</v>
      </c>
    </row>
    <row r="50" spans="2:72" x14ac:dyDescent="0.2">
      <c r="B50" s="130">
        <f>laps_times[[#This Row],[poř]]</f>
        <v>45</v>
      </c>
      <c r="C50" s="131">
        <f>laps_times[[#This Row],[s.č.]]</f>
        <v>104</v>
      </c>
      <c r="D50" s="131" t="str">
        <f>laps_times[[#This Row],[jméno]]</f>
        <v>Beránek Josef</v>
      </c>
      <c r="E50" s="132">
        <f>laps_times[[#This Row],[roč]]</f>
        <v>1958</v>
      </c>
      <c r="F50" s="132" t="str">
        <f>laps_times[[#This Row],[kat]]</f>
        <v>MC</v>
      </c>
      <c r="G50" s="132">
        <f>laps_times[[#This Row],[poř_kat]]</f>
        <v>11</v>
      </c>
      <c r="H50" s="131" t="str">
        <f>laps_times[[#This Row],[klub]]</f>
        <v>Maraton Klub Kladno</v>
      </c>
      <c r="I50" s="134">
        <f>laps_times[[#This Row],[celk. čas]]</f>
        <v>0.15271434027777778</v>
      </c>
      <c r="J50" s="139">
        <f>laps_times[[#This Row],[1]]</f>
        <v>2.8834722222222222E-3</v>
      </c>
      <c r="K50" s="139">
        <f>IF(ISBLANK(laps_times[[#This Row],[2]]),"DNF",    rounds_cum_time[[#This Row],[1]]+laps_times[[#This Row],[2]])</f>
        <v>5.1335416666666665E-3</v>
      </c>
      <c r="L50" s="139">
        <f>IF(ISBLANK(laps_times[[#This Row],[3]]),"DNF",    rounds_cum_time[[#This Row],[2]]+laps_times[[#This Row],[3]])</f>
        <v>7.3631712962962965E-3</v>
      </c>
      <c r="M50" s="139">
        <f>IF(ISBLANK(laps_times[[#This Row],[4]]),"DNF",    rounds_cum_time[[#This Row],[3]]+laps_times[[#This Row],[4]])</f>
        <v>9.6255439814814815E-3</v>
      </c>
      <c r="N50" s="139">
        <f>IF(ISBLANK(laps_times[[#This Row],[5]]),"DNF",    rounds_cum_time[[#This Row],[4]]+laps_times[[#This Row],[5]])</f>
        <v>1.191986111111111E-2</v>
      </c>
      <c r="O50" s="139">
        <f>IF(ISBLANK(laps_times[[#This Row],[6]]),"DNF",    rounds_cum_time[[#This Row],[5]]+laps_times[[#This Row],[6]])</f>
        <v>1.4196203703703702E-2</v>
      </c>
      <c r="P50" s="139">
        <f>IF(ISBLANK(laps_times[[#This Row],[7]]),"DNF",    rounds_cum_time[[#This Row],[6]]+laps_times[[#This Row],[7]])</f>
        <v>1.6495729166666664E-2</v>
      </c>
      <c r="Q50" s="139">
        <f>IF(ISBLANK(laps_times[[#This Row],[8]]),"DNF",    rounds_cum_time[[#This Row],[7]]+laps_times[[#This Row],[8]])</f>
        <v>1.8794166666666664E-2</v>
      </c>
      <c r="R50" s="139">
        <f>IF(ISBLANK(laps_times[[#This Row],[9]]),"DNF",    rounds_cum_time[[#This Row],[8]]+laps_times[[#This Row],[9]])</f>
        <v>2.1059537037037033E-2</v>
      </c>
      <c r="S50" s="139">
        <f>IF(ISBLANK(laps_times[[#This Row],[10]]),"DNF",    rounds_cum_time[[#This Row],[9]]+laps_times[[#This Row],[10]])</f>
        <v>2.3347106481481479E-2</v>
      </c>
      <c r="T50" s="139">
        <f>IF(ISBLANK(laps_times[[#This Row],[11]]),"DNF",    rounds_cum_time[[#This Row],[10]]+laps_times[[#This Row],[11]])</f>
        <v>2.5630775462962961E-2</v>
      </c>
      <c r="U50" s="139">
        <f>IF(ISBLANK(laps_times[[#This Row],[12]]),"DNF",    rounds_cum_time[[#This Row],[11]]+laps_times[[#This Row],[12]])</f>
        <v>2.7932777777777775E-2</v>
      </c>
      <c r="V50" s="139">
        <f>IF(ISBLANK(laps_times[[#This Row],[13]]),"DNF",    rounds_cum_time[[#This Row],[12]]+laps_times[[#This Row],[13]])</f>
        <v>3.0185833333333332E-2</v>
      </c>
      <c r="W50" s="139">
        <f>IF(ISBLANK(laps_times[[#This Row],[14]]),"DNF",    rounds_cum_time[[#This Row],[13]]+laps_times[[#This Row],[14]])</f>
        <v>3.2490439814814816E-2</v>
      </c>
      <c r="X50" s="139">
        <f>IF(ISBLANK(laps_times[[#This Row],[15]]),"DNF",    rounds_cum_time[[#This Row],[14]]+laps_times[[#This Row],[15]])</f>
        <v>3.4797303240740741E-2</v>
      </c>
      <c r="Y50" s="139">
        <f>IF(ISBLANK(laps_times[[#This Row],[16]]),"DNF",    rounds_cum_time[[#This Row],[15]]+laps_times[[#This Row],[16]])</f>
        <v>3.7116967592592594E-2</v>
      </c>
      <c r="Z50" s="139">
        <f>IF(ISBLANK(laps_times[[#This Row],[17]]),"DNF",    rounds_cum_time[[#This Row],[16]]+laps_times[[#This Row],[17]])</f>
        <v>3.9487488425925928E-2</v>
      </c>
      <c r="AA50" s="139">
        <f>IF(ISBLANK(laps_times[[#This Row],[18]]),"DNF",    rounds_cum_time[[#This Row],[17]]+laps_times[[#This Row],[18]])</f>
        <v>4.1798819444444447E-2</v>
      </c>
      <c r="AB50" s="139">
        <f>IF(ISBLANK(laps_times[[#This Row],[19]]),"DNF",    rounds_cum_time[[#This Row],[18]]+laps_times[[#This Row],[19]])</f>
        <v>4.4211261574074075E-2</v>
      </c>
      <c r="AC50" s="139">
        <f>IF(ISBLANK(laps_times[[#This Row],[20]]),"DNF",    rounds_cum_time[[#This Row],[19]]+laps_times[[#This Row],[20]])</f>
        <v>4.6622847222222222E-2</v>
      </c>
      <c r="AD50" s="139">
        <f>IF(ISBLANK(laps_times[[#This Row],[21]]),"DNF",    rounds_cum_time[[#This Row],[20]]+laps_times[[#This Row],[21]])</f>
        <v>4.9016469907407406E-2</v>
      </c>
      <c r="AE50" s="139">
        <f>IF(ISBLANK(laps_times[[#This Row],[22]]),"DNF",    rounds_cum_time[[#This Row],[21]]+laps_times[[#This Row],[22]])</f>
        <v>5.1405856481481479E-2</v>
      </c>
      <c r="AF50" s="139">
        <f>IF(ISBLANK(laps_times[[#This Row],[23]]),"DNF",    rounds_cum_time[[#This Row],[22]]+laps_times[[#This Row],[23]])</f>
        <v>5.3889826388888888E-2</v>
      </c>
      <c r="AG50" s="139">
        <f>IF(ISBLANK(laps_times[[#This Row],[24]]),"DNF",    rounds_cum_time[[#This Row],[23]]+laps_times[[#This Row],[24]])</f>
        <v>5.6222708333333329E-2</v>
      </c>
      <c r="AH50" s="139">
        <f>IF(ISBLANK(laps_times[[#This Row],[25]]),"DNF",    rounds_cum_time[[#This Row],[24]]+laps_times[[#This Row],[25]])</f>
        <v>5.8583888888888887E-2</v>
      </c>
      <c r="AI50" s="139">
        <f>IF(ISBLANK(laps_times[[#This Row],[26]]),"DNF",    rounds_cum_time[[#This Row],[25]]+laps_times[[#This Row],[26]])</f>
        <v>6.0932604166666668E-2</v>
      </c>
      <c r="AJ50" s="139">
        <f>IF(ISBLANK(laps_times[[#This Row],[27]]),"DNF",    rounds_cum_time[[#This Row],[26]]+laps_times[[#This Row],[27]])</f>
        <v>6.327284722222222E-2</v>
      </c>
      <c r="AK50" s="139">
        <f>IF(ISBLANK(laps_times[[#This Row],[28]]),"DNF",    rounds_cum_time[[#This Row],[27]]+laps_times[[#This Row],[28]])</f>
        <v>6.5648680555555547E-2</v>
      </c>
      <c r="AL50" s="139">
        <f>IF(ISBLANK(laps_times[[#This Row],[29]]),"DNF",    rounds_cum_time[[#This Row],[28]]+laps_times[[#This Row],[29]])</f>
        <v>6.8010590277777769E-2</v>
      </c>
      <c r="AM50" s="139">
        <f>IF(ISBLANK(laps_times[[#This Row],[30]]),"DNF",    rounds_cum_time[[#This Row],[29]]+laps_times[[#This Row],[30]])</f>
        <v>7.0368761574074068E-2</v>
      </c>
      <c r="AN50" s="139">
        <f>IF(ISBLANK(laps_times[[#This Row],[31]]),"DNF",    rounds_cum_time[[#This Row],[30]]+laps_times[[#This Row],[31]])</f>
        <v>7.2768634259259252E-2</v>
      </c>
      <c r="AO50" s="139">
        <f>IF(ISBLANK(laps_times[[#This Row],[32]]),"DNF",    rounds_cum_time[[#This Row],[31]]+laps_times[[#This Row],[32]])</f>
        <v>7.5348148148148136E-2</v>
      </c>
      <c r="AP50" s="139">
        <f>IF(ISBLANK(laps_times[[#This Row],[33]]),"DNF",    rounds_cum_time[[#This Row],[32]]+laps_times[[#This Row],[33]])</f>
        <v>7.7767187499999987E-2</v>
      </c>
      <c r="AQ50" s="139">
        <f>IF(ISBLANK(laps_times[[#This Row],[34]]),"DNF",    rounds_cum_time[[#This Row],[33]]+laps_times[[#This Row],[34]])</f>
        <v>8.0142395833333324E-2</v>
      </c>
      <c r="AR50" s="139">
        <f>IF(ISBLANK(laps_times[[#This Row],[35]]),"DNF",    rounds_cum_time[[#This Row],[34]]+laps_times[[#This Row],[35]])</f>
        <v>8.2527164351851839E-2</v>
      </c>
      <c r="AS50" s="139">
        <f>IF(ISBLANK(laps_times[[#This Row],[36]]),"DNF",    rounds_cum_time[[#This Row],[35]]+laps_times[[#This Row],[36]])</f>
        <v>8.4925208333333321E-2</v>
      </c>
      <c r="AT50" s="139">
        <f>IF(ISBLANK(laps_times[[#This Row],[37]]),"DNF",    rounds_cum_time[[#This Row],[36]]+laps_times[[#This Row],[37]])</f>
        <v>8.732349537037036E-2</v>
      </c>
      <c r="AU50" s="139">
        <f>IF(ISBLANK(laps_times[[#This Row],[38]]),"DNF",    rounds_cum_time[[#This Row],[37]]+laps_times[[#This Row],[38]])</f>
        <v>8.9668252314814803E-2</v>
      </c>
      <c r="AV50" s="139">
        <f>IF(ISBLANK(laps_times[[#This Row],[39]]),"DNF",    rounds_cum_time[[#This Row],[38]]+laps_times[[#This Row],[39]])</f>
        <v>9.2133101851851834E-2</v>
      </c>
      <c r="AW50" s="139">
        <f>IF(ISBLANK(laps_times[[#This Row],[40]]),"DNF",    rounds_cum_time[[#This Row],[39]]+laps_times[[#This Row],[40]])</f>
        <v>9.4705300925925912E-2</v>
      </c>
      <c r="AX50" s="139">
        <f>IF(ISBLANK(laps_times[[#This Row],[41]]),"DNF",    rounds_cum_time[[#This Row],[40]]+laps_times[[#This Row],[41]])</f>
        <v>9.7104479166666646E-2</v>
      </c>
      <c r="AY50" s="139">
        <f>IF(ISBLANK(laps_times[[#This Row],[42]]),"DNF",    rounds_cum_time[[#This Row],[41]]+laps_times[[#This Row],[42]])</f>
        <v>9.9480138888888875E-2</v>
      </c>
      <c r="AZ50" s="139">
        <f>IF(ISBLANK(laps_times[[#This Row],[43]]),"DNF",    rounds_cum_time[[#This Row],[42]]+laps_times[[#This Row],[43]])</f>
        <v>0.10183456018518518</v>
      </c>
      <c r="BA50" s="139">
        <f>IF(ISBLANK(laps_times[[#This Row],[44]]),"DNF",    rounds_cum_time[[#This Row],[43]]+laps_times[[#This Row],[44]])</f>
        <v>0.10423842592592591</v>
      </c>
      <c r="BB50" s="139">
        <f>IF(ISBLANK(laps_times[[#This Row],[45]]),"DNF",    rounds_cum_time[[#This Row],[44]]+laps_times[[#This Row],[45]])</f>
        <v>0.10668799768518518</v>
      </c>
      <c r="BC50" s="139">
        <f>IF(ISBLANK(laps_times[[#This Row],[46]]),"DNF",    rounds_cum_time[[#This Row],[45]]+laps_times[[#This Row],[46]])</f>
        <v>0.10914831018518519</v>
      </c>
      <c r="BD50" s="139">
        <f>IF(ISBLANK(laps_times[[#This Row],[47]]),"DNF",    rounds_cum_time[[#This Row],[46]]+laps_times[[#This Row],[47]])</f>
        <v>0.11162831018518518</v>
      </c>
      <c r="BE50" s="139">
        <f>IF(ISBLANK(laps_times[[#This Row],[48]]),"DNF",    rounds_cum_time[[#This Row],[47]]+laps_times[[#This Row],[48]])</f>
        <v>0.11413568287037036</v>
      </c>
      <c r="BF50" s="139">
        <f>IF(ISBLANK(laps_times[[#This Row],[49]]),"DNF",    rounds_cum_time[[#This Row],[48]]+laps_times[[#This Row],[49]])</f>
        <v>0.11661032407407407</v>
      </c>
      <c r="BG50" s="139">
        <f>IF(ISBLANK(laps_times[[#This Row],[50]]),"DNF",    rounds_cum_time[[#This Row],[49]]+laps_times[[#This Row],[50]])</f>
        <v>0.11910092592592592</v>
      </c>
      <c r="BH50" s="139">
        <f>IF(ISBLANK(laps_times[[#This Row],[51]]),"DNF",    rounds_cum_time[[#This Row],[50]]+laps_times[[#This Row],[51]])</f>
        <v>0.12157400462962963</v>
      </c>
      <c r="BI50" s="139">
        <f>IF(ISBLANK(laps_times[[#This Row],[52]]),"DNF",    rounds_cum_time[[#This Row],[51]]+laps_times[[#This Row],[52]])</f>
        <v>0.12401899305555555</v>
      </c>
      <c r="BJ50" s="139">
        <f>IF(ISBLANK(laps_times[[#This Row],[53]]),"DNF",    rounds_cum_time[[#This Row],[52]]+laps_times[[#This Row],[53]])</f>
        <v>0.12650276620370371</v>
      </c>
      <c r="BK50" s="139">
        <f>IF(ISBLANK(laps_times[[#This Row],[54]]),"DNF",    rounds_cum_time[[#This Row],[53]]+laps_times[[#This Row],[54]])</f>
        <v>0.12917090277777779</v>
      </c>
      <c r="BL50" s="139">
        <f>IF(ISBLANK(laps_times[[#This Row],[55]]),"DNF",    rounds_cum_time[[#This Row],[54]]+laps_times[[#This Row],[55]])</f>
        <v>0.13175320601851853</v>
      </c>
      <c r="BM50" s="139">
        <f>IF(ISBLANK(laps_times[[#This Row],[56]]),"DNF",    rounds_cum_time[[#This Row],[55]]+laps_times[[#This Row],[56]])</f>
        <v>0.13436770833333334</v>
      </c>
      <c r="BN50" s="139">
        <f>IF(ISBLANK(laps_times[[#This Row],[57]]),"DNF",    rounds_cum_time[[#This Row],[56]]+laps_times[[#This Row],[57]])</f>
        <v>0.13700438657407407</v>
      </c>
      <c r="BO50" s="139">
        <f>IF(ISBLANK(laps_times[[#This Row],[58]]),"DNF",    rounds_cum_time[[#This Row],[57]]+laps_times[[#This Row],[58]])</f>
        <v>0.13967082175925927</v>
      </c>
      <c r="BP50" s="139">
        <f>IF(ISBLANK(laps_times[[#This Row],[59]]),"DNF",    rounds_cum_time[[#This Row],[58]]+laps_times[[#This Row],[59]])</f>
        <v>0.14234221064814814</v>
      </c>
      <c r="BQ50" s="139">
        <f>IF(ISBLANK(laps_times[[#This Row],[60]]),"DNF",    rounds_cum_time[[#This Row],[59]]+laps_times[[#This Row],[60]])</f>
        <v>0.14502663194444443</v>
      </c>
      <c r="BR50" s="139">
        <f>IF(ISBLANK(laps_times[[#This Row],[61]]),"DNF",    rounds_cum_time[[#This Row],[60]]+laps_times[[#This Row],[61]])</f>
        <v>0.14769831018518517</v>
      </c>
      <c r="BS50" s="139">
        <f>IF(ISBLANK(laps_times[[#This Row],[62]]),"DNF",    rounds_cum_time[[#This Row],[61]]+laps_times[[#This Row],[62]])</f>
        <v>0.15029359953703703</v>
      </c>
      <c r="BT50" s="140">
        <f>IF(ISBLANK(laps_times[[#This Row],[63]]),"DNF",    rounds_cum_time[[#This Row],[62]]+laps_times[[#This Row],[63]])</f>
        <v>0.15271434027777778</v>
      </c>
    </row>
    <row r="51" spans="2:72" x14ac:dyDescent="0.2">
      <c r="B51" s="130">
        <f>laps_times[[#This Row],[poř]]</f>
        <v>46</v>
      </c>
      <c r="C51" s="131">
        <f>laps_times[[#This Row],[s.č.]]</f>
        <v>76</v>
      </c>
      <c r="D51" s="131" t="str">
        <f>laps_times[[#This Row],[jméno]]</f>
        <v>Kuželka Roman</v>
      </c>
      <c r="E51" s="132">
        <f>laps_times[[#This Row],[roč]]</f>
        <v>1979</v>
      </c>
      <c r="F51" s="132" t="str">
        <f>laps_times[[#This Row],[kat]]</f>
        <v>MA</v>
      </c>
      <c r="G51" s="132">
        <f>laps_times[[#This Row],[poř_kat]]</f>
        <v>11</v>
      </c>
      <c r="H51" s="131" t="str">
        <f>laps_times[[#This Row],[klub]]</f>
        <v>-</v>
      </c>
      <c r="I51" s="134">
        <f>laps_times[[#This Row],[celk. čas]]</f>
        <v>0.1528172337962963</v>
      </c>
      <c r="J51" s="139">
        <f>laps_times[[#This Row],[1]]</f>
        <v>2.8151736111111107E-3</v>
      </c>
      <c r="K51" s="139">
        <f>IF(ISBLANK(laps_times[[#This Row],[2]]),"DNF",    rounds_cum_time[[#This Row],[1]]+laps_times[[#This Row],[2]])</f>
        <v>5.069791666666666E-3</v>
      </c>
      <c r="L51" s="139">
        <f>IF(ISBLANK(laps_times[[#This Row],[3]]),"DNF",    rounds_cum_time[[#This Row],[2]]+laps_times[[#This Row],[3]])</f>
        <v>7.3301041666666662E-3</v>
      </c>
      <c r="M51" s="139">
        <f>IF(ISBLANK(laps_times[[#This Row],[4]]),"DNF",    rounds_cum_time[[#This Row],[3]]+laps_times[[#This Row],[4]])</f>
        <v>9.5835416666666656E-3</v>
      </c>
      <c r="N51" s="139">
        <f>IF(ISBLANK(laps_times[[#This Row],[5]]),"DNF",    rounds_cum_time[[#This Row],[4]]+laps_times[[#This Row],[5]])</f>
        <v>1.1773773148148148E-2</v>
      </c>
      <c r="O51" s="139">
        <f>IF(ISBLANK(laps_times[[#This Row],[6]]),"DNF",    rounds_cum_time[[#This Row],[5]]+laps_times[[#This Row],[6]])</f>
        <v>1.3963993055555554E-2</v>
      </c>
      <c r="P51" s="139">
        <f>IF(ISBLANK(laps_times[[#This Row],[7]]),"DNF",    rounds_cum_time[[#This Row],[6]]+laps_times[[#This Row],[7]])</f>
        <v>1.6165092592592592E-2</v>
      </c>
      <c r="Q51" s="139">
        <f>IF(ISBLANK(laps_times[[#This Row],[8]]),"DNF",    rounds_cum_time[[#This Row],[7]]+laps_times[[#This Row],[8]])</f>
        <v>1.8372187499999998E-2</v>
      </c>
      <c r="R51" s="139">
        <f>IF(ISBLANK(laps_times[[#This Row],[9]]),"DNF",    rounds_cum_time[[#This Row],[8]]+laps_times[[#This Row],[9]])</f>
        <v>2.0639942129629628E-2</v>
      </c>
      <c r="S51" s="139">
        <f>IF(ISBLANK(laps_times[[#This Row],[10]]),"DNF",    rounds_cum_time[[#This Row],[9]]+laps_times[[#This Row],[10]])</f>
        <v>2.2813379629629628E-2</v>
      </c>
      <c r="T51" s="139">
        <f>IF(ISBLANK(laps_times[[#This Row],[11]]),"DNF",    rounds_cum_time[[#This Row],[10]]+laps_times[[#This Row],[11]])</f>
        <v>2.4946319444444441E-2</v>
      </c>
      <c r="U51" s="139">
        <f>IF(ISBLANK(laps_times[[#This Row],[12]]),"DNF",    rounds_cum_time[[#This Row],[11]]+laps_times[[#This Row],[12]])</f>
        <v>2.7079259259259254E-2</v>
      </c>
      <c r="V51" s="139">
        <f>IF(ISBLANK(laps_times[[#This Row],[13]]),"DNF",    rounds_cum_time[[#This Row],[12]]+laps_times[[#This Row],[13]])</f>
        <v>2.9296701388888884E-2</v>
      </c>
      <c r="W51" s="139">
        <f>IF(ISBLANK(laps_times[[#This Row],[14]]),"DNF",    rounds_cum_time[[#This Row],[13]]+laps_times[[#This Row],[14]])</f>
        <v>3.1414212962962956E-2</v>
      </c>
      <c r="X51" s="139">
        <f>IF(ISBLANK(laps_times[[#This Row],[15]]),"DNF",    rounds_cum_time[[#This Row],[14]]+laps_times[[#This Row],[15]])</f>
        <v>3.3530486111111105E-2</v>
      </c>
      <c r="Y51" s="139">
        <f>IF(ISBLANK(laps_times[[#This Row],[16]]),"DNF",    rounds_cum_time[[#This Row],[15]]+laps_times[[#This Row],[16]])</f>
        <v>3.5646759259259253E-2</v>
      </c>
      <c r="Z51" s="139">
        <f>IF(ISBLANK(laps_times[[#This Row],[17]]),"DNF",    rounds_cum_time[[#This Row],[16]]+laps_times[[#This Row],[17]])</f>
        <v>3.7813749999999993E-2</v>
      </c>
      <c r="AA51" s="139">
        <f>IF(ISBLANK(laps_times[[#This Row],[18]]),"DNF",    rounds_cum_time[[#This Row],[17]]+laps_times[[#This Row],[18]])</f>
        <v>3.9902638888888883E-2</v>
      </c>
      <c r="AB51" s="139">
        <f>IF(ISBLANK(laps_times[[#This Row],[19]]),"DNF",    rounds_cum_time[[#This Row],[18]]+laps_times[[#This Row],[19]])</f>
        <v>4.2051909722222218E-2</v>
      </c>
      <c r="AC51" s="139">
        <f>IF(ISBLANK(laps_times[[#This Row],[20]]),"DNF",    rounds_cum_time[[#This Row],[19]]+laps_times[[#This Row],[20]])</f>
        <v>4.4286840277777774E-2</v>
      </c>
      <c r="AD51" s="139">
        <f>IF(ISBLANK(laps_times[[#This Row],[21]]),"DNF",    rounds_cum_time[[#This Row],[20]]+laps_times[[#This Row],[21]])</f>
        <v>4.6430868055555553E-2</v>
      </c>
      <c r="AE51" s="139">
        <f>IF(ISBLANK(laps_times[[#This Row],[22]]),"DNF",    rounds_cum_time[[#This Row],[21]]+laps_times[[#This Row],[22]])</f>
        <v>4.8611747685185183E-2</v>
      </c>
      <c r="AF51" s="139">
        <f>IF(ISBLANK(laps_times[[#This Row],[23]]),"DNF",    rounds_cum_time[[#This Row],[22]]+laps_times[[#This Row],[23]])</f>
        <v>5.0804525462962963E-2</v>
      </c>
      <c r="AG51" s="139">
        <f>IF(ISBLANK(laps_times[[#This Row],[24]]),"DNF",    rounds_cum_time[[#This Row],[23]]+laps_times[[#This Row],[24]])</f>
        <v>5.2974120370370373E-2</v>
      </c>
      <c r="AH51" s="139">
        <f>IF(ISBLANK(laps_times[[#This Row],[25]]),"DNF",    rounds_cum_time[[#This Row],[24]]+laps_times[[#This Row],[25]])</f>
        <v>5.5178425925925929E-2</v>
      </c>
      <c r="AI51" s="139">
        <f>IF(ISBLANK(laps_times[[#This Row],[26]]),"DNF",    rounds_cum_time[[#This Row],[25]]+laps_times[[#This Row],[26]])</f>
        <v>5.7434444444444448E-2</v>
      </c>
      <c r="AJ51" s="139">
        <f>IF(ISBLANK(laps_times[[#This Row],[27]]),"DNF",    rounds_cum_time[[#This Row],[26]]+laps_times[[#This Row],[27]])</f>
        <v>5.9660497685185186E-2</v>
      </c>
      <c r="AK51" s="139">
        <f>IF(ISBLANK(laps_times[[#This Row],[28]]),"DNF",    rounds_cum_time[[#This Row],[27]]+laps_times[[#This Row],[28]])</f>
        <v>6.1862372685185185E-2</v>
      </c>
      <c r="AL51" s="139">
        <f>IF(ISBLANK(laps_times[[#This Row],[29]]),"DNF",    rounds_cum_time[[#This Row],[28]]+laps_times[[#This Row],[29]])</f>
        <v>6.4055682870370376E-2</v>
      </c>
      <c r="AM51" s="139">
        <f>IF(ISBLANK(laps_times[[#This Row],[30]]),"DNF",    rounds_cum_time[[#This Row],[29]]+laps_times[[#This Row],[30]])</f>
        <v>6.625957175925927E-2</v>
      </c>
      <c r="AN51" s="139">
        <f>IF(ISBLANK(laps_times[[#This Row],[31]]),"DNF",    rounds_cum_time[[#This Row],[30]]+laps_times[[#This Row],[31]])</f>
        <v>6.8551296296296305E-2</v>
      </c>
      <c r="AO51" s="139">
        <f>IF(ISBLANK(laps_times[[#This Row],[32]]),"DNF",    rounds_cum_time[[#This Row],[31]]+laps_times[[#This Row],[32]])</f>
        <v>7.0752453703703713E-2</v>
      </c>
      <c r="AP51" s="139">
        <f>IF(ISBLANK(laps_times[[#This Row],[33]]),"DNF",    rounds_cum_time[[#This Row],[32]]+laps_times[[#This Row],[33]])</f>
        <v>7.2987060185185193E-2</v>
      </c>
      <c r="AQ51" s="139">
        <f>IF(ISBLANK(laps_times[[#This Row],[34]]),"DNF",    rounds_cum_time[[#This Row],[33]]+laps_times[[#This Row],[34]])</f>
        <v>7.5361261574074079E-2</v>
      </c>
      <c r="AR51" s="139">
        <f>IF(ISBLANK(laps_times[[#This Row],[35]]),"DNF",    rounds_cum_time[[#This Row],[34]]+laps_times[[#This Row],[35]])</f>
        <v>7.7591203703703704E-2</v>
      </c>
      <c r="AS51" s="139">
        <f>IF(ISBLANK(laps_times[[#This Row],[36]]),"DNF",    rounds_cum_time[[#This Row],[35]]+laps_times[[#This Row],[36]])</f>
        <v>7.9927789351851852E-2</v>
      </c>
      <c r="AT51" s="139">
        <f>IF(ISBLANK(laps_times[[#This Row],[37]]),"DNF",    rounds_cum_time[[#This Row],[36]]+laps_times[[#This Row],[37]])</f>
        <v>8.2264166666666666E-2</v>
      </c>
      <c r="AU51" s="139">
        <f>IF(ISBLANK(laps_times[[#This Row],[38]]),"DNF",    rounds_cum_time[[#This Row],[37]]+laps_times[[#This Row],[38]])</f>
        <v>8.4693645833333331E-2</v>
      </c>
      <c r="AV51" s="139">
        <f>IF(ISBLANK(laps_times[[#This Row],[39]]),"DNF",    rounds_cum_time[[#This Row],[38]]+laps_times[[#This Row],[39]])</f>
        <v>8.6974606481481476E-2</v>
      </c>
      <c r="AW51" s="139">
        <f>IF(ISBLANK(laps_times[[#This Row],[40]]),"DNF",    rounds_cum_time[[#This Row],[39]]+laps_times[[#This Row],[40]])</f>
        <v>8.9524953703703697E-2</v>
      </c>
      <c r="AX51" s="139">
        <f>IF(ISBLANK(laps_times[[#This Row],[41]]),"DNF",    rounds_cum_time[[#This Row],[40]]+laps_times[[#This Row],[41]])</f>
        <v>9.1930532407407395E-2</v>
      </c>
      <c r="AY51" s="139">
        <f>IF(ISBLANK(laps_times[[#This Row],[42]]),"DNF",    rounds_cum_time[[#This Row],[41]]+laps_times[[#This Row],[42]])</f>
        <v>9.4236249999999994E-2</v>
      </c>
      <c r="AZ51" s="139">
        <f>IF(ISBLANK(laps_times[[#This Row],[43]]),"DNF",    rounds_cum_time[[#This Row],[42]]+laps_times[[#This Row],[43]])</f>
        <v>9.6863541666666664E-2</v>
      </c>
      <c r="BA51" s="139">
        <f>IF(ISBLANK(laps_times[[#This Row],[44]]),"DNF",    rounds_cum_time[[#This Row],[43]]+laps_times[[#This Row],[44]])</f>
        <v>9.9279016203703704E-2</v>
      </c>
      <c r="BB51" s="139">
        <f>IF(ISBLANK(laps_times[[#This Row],[45]]),"DNF",    rounds_cum_time[[#This Row],[44]]+laps_times[[#This Row],[45]])</f>
        <v>0.10187960648148148</v>
      </c>
      <c r="BC51" s="139">
        <f>IF(ISBLANK(laps_times[[#This Row],[46]]),"DNF",    rounds_cum_time[[#This Row],[45]]+laps_times[[#This Row],[46]])</f>
        <v>0.10468271990740741</v>
      </c>
      <c r="BD51" s="139">
        <f>IF(ISBLANK(laps_times[[#This Row],[47]]),"DNF",    rounds_cum_time[[#This Row],[46]]+laps_times[[#This Row],[47]])</f>
        <v>0.10732518518518519</v>
      </c>
      <c r="BE51" s="139">
        <f>IF(ISBLANK(laps_times[[#This Row],[48]]),"DNF",    rounds_cum_time[[#This Row],[47]]+laps_times[[#This Row],[48]])</f>
        <v>0.11009158564814815</v>
      </c>
      <c r="BF51" s="139">
        <f>IF(ISBLANK(laps_times[[#This Row],[49]]),"DNF",    rounds_cum_time[[#This Row],[48]]+laps_times[[#This Row],[49]])</f>
        <v>0.11301096064814815</v>
      </c>
      <c r="BG51" s="139">
        <f>IF(ISBLANK(laps_times[[#This Row],[50]]),"DNF",    rounds_cum_time[[#This Row],[49]]+laps_times[[#This Row],[50]])</f>
        <v>0.11555947916666667</v>
      </c>
      <c r="BH51" s="139">
        <f>IF(ISBLANK(laps_times[[#This Row],[51]]),"DNF",    rounds_cum_time[[#This Row],[50]]+laps_times[[#This Row],[51]])</f>
        <v>0.11849594907407408</v>
      </c>
      <c r="BI51" s="139">
        <f>IF(ISBLANK(laps_times[[#This Row],[52]]),"DNF",    rounds_cum_time[[#This Row],[51]]+laps_times[[#This Row],[52]])</f>
        <v>0.12103834490740742</v>
      </c>
      <c r="BJ51" s="139">
        <f>IF(ISBLANK(laps_times[[#This Row],[53]]),"DNF",    rounds_cum_time[[#This Row],[52]]+laps_times[[#This Row],[53]])</f>
        <v>0.12421988425925927</v>
      </c>
      <c r="BK51" s="139">
        <f>IF(ISBLANK(laps_times[[#This Row],[54]]),"DNF",    rounds_cum_time[[#This Row],[53]]+laps_times[[#This Row],[54]])</f>
        <v>0.12684399305555558</v>
      </c>
      <c r="BL51" s="139">
        <f>IF(ISBLANK(laps_times[[#This Row],[55]]),"DNF",    rounds_cum_time[[#This Row],[54]]+laps_times[[#This Row],[55]])</f>
        <v>0.12969390046296297</v>
      </c>
      <c r="BM51" s="139">
        <f>IF(ISBLANK(laps_times[[#This Row],[56]]),"DNF",    rounds_cum_time[[#This Row],[55]]+laps_times[[#This Row],[56]])</f>
        <v>0.13236349537037037</v>
      </c>
      <c r="BN51" s="139">
        <f>IF(ISBLANK(laps_times[[#This Row],[57]]),"DNF",    rounds_cum_time[[#This Row],[56]]+laps_times[[#This Row],[57]])</f>
        <v>0.13533813657407406</v>
      </c>
      <c r="BO51" s="139">
        <f>IF(ISBLANK(laps_times[[#This Row],[58]]),"DNF",    rounds_cum_time[[#This Row],[57]]+laps_times[[#This Row],[58]])</f>
        <v>0.13873476851851851</v>
      </c>
      <c r="BP51" s="139">
        <f>IF(ISBLANK(laps_times[[#This Row],[59]]),"DNF",    rounds_cum_time[[#This Row],[58]]+laps_times[[#This Row],[59]])</f>
        <v>0.14159252314814813</v>
      </c>
      <c r="BQ51" s="139">
        <f>IF(ISBLANK(laps_times[[#This Row],[60]]),"DNF",    rounds_cum_time[[#This Row],[59]]+laps_times[[#This Row],[60]])</f>
        <v>0.14462565972222222</v>
      </c>
      <c r="BR51" s="139">
        <f>IF(ISBLANK(laps_times[[#This Row],[61]]),"DNF",    rounds_cum_time[[#This Row],[60]]+laps_times[[#This Row],[61]])</f>
        <v>0.14748076388888889</v>
      </c>
      <c r="BS51" s="139">
        <f>IF(ISBLANK(laps_times[[#This Row],[62]]),"DNF",    rounds_cum_time[[#This Row],[61]]+laps_times[[#This Row],[62]])</f>
        <v>0.1502974189814815</v>
      </c>
      <c r="BT51" s="140">
        <f>IF(ISBLANK(laps_times[[#This Row],[63]]),"DNF",    rounds_cum_time[[#This Row],[62]]+laps_times[[#This Row],[63]])</f>
        <v>0.1528172337962963</v>
      </c>
    </row>
    <row r="52" spans="2:72" x14ac:dyDescent="0.2">
      <c r="B52" s="130">
        <f>laps_times[[#This Row],[poř]]</f>
        <v>47</v>
      </c>
      <c r="C52" s="131">
        <f>laps_times[[#This Row],[s.č.]]</f>
        <v>71</v>
      </c>
      <c r="D52" s="131" t="str">
        <f>laps_times[[#This Row],[jméno]]</f>
        <v>Kejšar Jan</v>
      </c>
      <c r="E52" s="132">
        <f>laps_times[[#This Row],[roč]]</f>
        <v>1978</v>
      </c>
      <c r="F52" s="132" t="str">
        <f>laps_times[[#This Row],[kat]]</f>
        <v>MA</v>
      </c>
      <c r="G52" s="132">
        <f>laps_times[[#This Row],[poř_kat]]</f>
        <v>12</v>
      </c>
      <c r="H52" s="131" t="str">
        <f>laps_times[[#This Row],[klub]]</f>
        <v>-</v>
      </c>
      <c r="I52" s="134">
        <f>laps_times[[#This Row],[celk. čas]]</f>
        <v>0.15302092592592592</v>
      </c>
      <c r="J52" s="139">
        <f>laps_times[[#This Row],[1]]</f>
        <v>3.1883333333333334E-3</v>
      </c>
      <c r="K52" s="139">
        <f>IF(ISBLANK(laps_times[[#This Row],[2]]),"DNF",    rounds_cum_time[[#This Row],[1]]+laps_times[[#This Row],[2]])</f>
        <v>5.5360879629629631E-3</v>
      </c>
      <c r="L52" s="139">
        <f>IF(ISBLANK(laps_times[[#This Row],[3]]),"DNF",    rounds_cum_time[[#This Row],[2]]+laps_times[[#This Row],[3]])</f>
        <v>7.8465277777777787E-3</v>
      </c>
      <c r="M52" s="139">
        <f>IF(ISBLANK(laps_times[[#This Row],[4]]),"DNF",    rounds_cum_time[[#This Row],[3]]+laps_times[[#This Row],[4]])</f>
        <v>1.0248043981481483E-2</v>
      </c>
      <c r="N52" s="139">
        <f>IF(ISBLANK(laps_times[[#This Row],[5]]),"DNF",    rounds_cum_time[[#This Row],[4]]+laps_times[[#This Row],[5]])</f>
        <v>1.2593113425925928E-2</v>
      </c>
      <c r="O52" s="139">
        <f>IF(ISBLANK(laps_times[[#This Row],[6]]),"DNF",    rounds_cum_time[[#This Row],[5]]+laps_times[[#This Row],[6]])</f>
        <v>1.4915844907407409E-2</v>
      </c>
      <c r="P52" s="139">
        <f>IF(ISBLANK(laps_times[[#This Row],[7]]),"DNF",    rounds_cum_time[[#This Row],[6]]+laps_times[[#This Row],[7]])</f>
        <v>1.7210104166666667E-2</v>
      </c>
      <c r="Q52" s="139">
        <f>IF(ISBLANK(laps_times[[#This Row],[8]]),"DNF",    rounds_cum_time[[#This Row],[7]]+laps_times[[#This Row],[8]])</f>
        <v>1.9557986111111113E-2</v>
      </c>
      <c r="R52" s="139">
        <f>IF(ISBLANK(laps_times[[#This Row],[9]]),"DNF",    rounds_cum_time[[#This Row],[8]]+laps_times[[#This Row],[9]])</f>
        <v>2.1846030092592596E-2</v>
      </c>
      <c r="S52" s="139">
        <f>IF(ISBLANK(laps_times[[#This Row],[10]]),"DNF",    rounds_cum_time[[#This Row],[9]]+laps_times[[#This Row],[10]])</f>
        <v>2.4194432870370375E-2</v>
      </c>
      <c r="T52" s="139">
        <f>IF(ISBLANK(laps_times[[#This Row],[11]]),"DNF",    rounds_cum_time[[#This Row],[10]]+laps_times[[#This Row],[11]])</f>
        <v>2.6492500000000006E-2</v>
      </c>
      <c r="U52" s="139">
        <f>IF(ISBLANK(laps_times[[#This Row],[12]]),"DNF",    rounds_cum_time[[#This Row],[11]]+laps_times[[#This Row],[12]])</f>
        <v>2.8755069444444451E-2</v>
      </c>
      <c r="V52" s="139">
        <f>IF(ISBLANK(laps_times[[#This Row],[13]]),"DNF",    rounds_cum_time[[#This Row],[12]]+laps_times[[#This Row],[13]])</f>
        <v>3.1074421296296301E-2</v>
      </c>
      <c r="W52" s="139">
        <f>IF(ISBLANK(laps_times[[#This Row],[14]]),"DNF",    rounds_cum_time[[#This Row],[13]]+laps_times[[#This Row],[14]])</f>
        <v>3.339065972222223E-2</v>
      </c>
      <c r="X52" s="139">
        <f>IF(ISBLANK(laps_times[[#This Row],[15]]),"DNF",    rounds_cum_time[[#This Row],[14]]+laps_times[[#This Row],[15]])</f>
        <v>3.5801354166666674E-2</v>
      </c>
      <c r="Y52" s="139">
        <f>IF(ISBLANK(laps_times[[#This Row],[16]]),"DNF",    rounds_cum_time[[#This Row],[15]]+laps_times[[#This Row],[16]])</f>
        <v>3.8238217592592598E-2</v>
      </c>
      <c r="Z52" s="139">
        <f>IF(ISBLANK(laps_times[[#This Row],[17]]),"DNF",    rounds_cum_time[[#This Row],[16]]+laps_times[[#This Row],[17]])</f>
        <v>4.0685370370370379E-2</v>
      </c>
      <c r="AA52" s="139">
        <f>IF(ISBLANK(laps_times[[#This Row],[18]]),"DNF",    rounds_cum_time[[#This Row],[17]]+laps_times[[#This Row],[18]])</f>
        <v>4.3106516203703711E-2</v>
      </c>
      <c r="AB52" s="139">
        <f>IF(ISBLANK(laps_times[[#This Row],[19]]),"DNF",    rounds_cum_time[[#This Row],[18]]+laps_times[[#This Row],[19]])</f>
        <v>4.5559131944444449E-2</v>
      </c>
      <c r="AC52" s="139">
        <f>IF(ISBLANK(laps_times[[#This Row],[20]]),"DNF",    rounds_cum_time[[#This Row],[19]]+laps_times[[#This Row],[20]])</f>
        <v>4.8013298611111116E-2</v>
      </c>
      <c r="AD52" s="139">
        <f>IF(ISBLANK(laps_times[[#This Row],[21]]),"DNF",    rounds_cum_time[[#This Row],[20]]+laps_times[[#This Row],[21]])</f>
        <v>5.0470335648148151E-2</v>
      </c>
      <c r="AE52" s="139">
        <f>IF(ISBLANK(laps_times[[#This Row],[22]]),"DNF",    rounds_cum_time[[#This Row],[21]]+laps_times[[#This Row],[22]])</f>
        <v>5.2905057870370371E-2</v>
      </c>
      <c r="AF52" s="139">
        <f>IF(ISBLANK(laps_times[[#This Row],[23]]),"DNF",    rounds_cum_time[[#This Row],[22]]+laps_times[[#This Row],[23]])</f>
        <v>5.53325E-2</v>
      </c>
      <c r="AG52" s="139">
        <f>IF(ISBLANK(laps_times[[#This Row],[24]]),"DNF",    rounds_cum_time[[#This Row],[23]]+laps_times[[#This Row],[24]])</f>
        <v>5.7772604166666665E-2</v>
      </c>
      <c r="AH52" s="139">
        <f>IF(ISBLANK(laps_times[[#This Row],[25]]),"DNF",    rounds_cum_time[[#This Row],[24]]+laps_times[[#This Row],[25]])</f>
        <v>6.0233668981481477E-2</v>
      </c>
      <c r="AI52" s="139">
        <f>IF(ISBLANK(laps_times[[#This Row],[26]]),"DNF",    rounds_cum_time[[#This Row],[25]]+laps_times[[#This Row],[26]])</f>
        <v>6.2673171296296293E-2</v>
      </c>
      <c r="AJ52" s="139">
        <f>IF(ISBLANK(laps_times[[#This Row],[27]]),"DNF",    rounds_cum_time[[#This Row],[26]]+laps_times[[#This Row],[27]])</f>
        <v>6.507347222222222E-2</v>
      </c>
      <c r="AK52" s="139">
        <f>IF(ISBLANK(laps_times[[#This Row],[28]]),"DNF",    rounds_cum_time[[#This Row],[27]]+laps_times[[#This Row],[28]])</f>
        <v>6.751920138888888E-2</v>
      </c>
      <c r="AL52" s="139">
        <f>IF(ISBLANK(laps_times[[#This Row],[29]]),"DNF",    rounds_cum_time[[#This Row],[28]]+laps_times[[#This Row],[29]])</f>
        <v>6.98723611111111E-2</v>
      </c>
      <c r="AM52" s="139">
        <f>IF(ISBLANK(laps_times[[#This Row],[30]]),"DNF",    rounds_cum_time[[#This Row],[29]]+laps_times[[#This Row],[30]])</f>
        <v>7.2257465277777766E-2</v>
      </c>
      <c r="AN52" s="139">
        <f>IF(ISBLANK(laps_times[[#This Row],[31]]),"DNF",    rounds_cum_time[[#This Row],[30]]+laps_times[[#This Row],[31]])</f>
        <v>7.4629918981481469E-2</v>
      </c>
      <c r="AO52" s="139">
        <f>IF(ISBLANK(laps_times[[#This Row],[32]]),"DNF",    rounds_cum_time[[#This Row],[31]]+laps_times[[#This Row],[32]])</f>
        <v>7.700994212962961E-2</v>
      </c>
      <c r="AP52" s="139">
        <f>IF(ISBLANK(laps_times[[#This Row],[33]]),"DNF",    rounds_cum_time[[#This Row],[32]]+laps_times[[#This Row],[33]])</f>
        <v>7.9463101851851833E-2</v>
      </c>
      <c r="AQ52" s="139">
        <f>IF(ISBLANK(laps_times[[#This Row],[34]]),"DNF",    rounds_cum_time[[#This Row],[33]]+laps_times[[#This Row],[34]])</f>
        <v>8.1823888888888877E-2</v>
      </c>
      <c r="AR52" s="139">
        <f>IF(ISBLANK(laps_times[[#This Row],[35]]),"DNF",    rounds_cum_time[[#This Row],[34]]+laps_times[[#This Row],[35]])</f>
        <v>8.4205972222222217E-2</v>
      </c>
      <c r="AS52" s="139">
        <f>IF(ISBLANK(laps_times[[#This Row],[36]]),"DNF",    rounds_cum_time[[#This Row],[35]]+laps_times[[#This Row],[36]])</f>
        <v>8.6640856481481482E-2</v>
      </c>
      <c r="AT52" s="139">
        <f>IF(ISBLANK(laps_times[[#This Row],[37]]),"DNF",    rounds_cum_time[[#This Row],[36]]+laps_times[[#This Row],[37]])</f>
        <v>8.8996192129629628E-2</v>
      </c>
      <c r="AU52" s="139">
        <f>IF(ISBLANK(laps_times[[#This Row],[38]]),"DNF",    rounds_cum_time[[#This Row],[37]]+laps_times[[#This Row],[38]])</f>
        <v>9.1349756944444443E-2</v>
      </c>
      <c r="AV52" s="139">
        <f>IF(ISBLANK(laps_times[[#This Row],[39]]),"DNF",    rounds_cum_time[[#This Row],[38]]+laps_times[[#This Row],[39]])</f>
        <v>9.3816631944444437E-2</v>
      </c>
      <c r="AW52" s="139">
        <f>IF(ISBLANK(laps_times[[#This Row],[40]]),"DNF",    rounds_cum_time[[#This Row],[39]]+laps_times[[#This Row],[40]])</f>
        <v>9.6175138888888886E-2</v>
      </c>
      <c r="AX52" s="139">
        <f>IF(ISBLANK(laps_times[[#This Row],[41]]),"DNF",    rounds_cum_time[[#This Row],[40]]+laps_times[[#This Row],[41]])</f>
        <v>9.8542557870370362E-2</v>
      </c>
      <c r="AY52" s="139">
        <f>IF(ISBLANK(laps_times[[#This Row],[42]]),"DNF",    rounds_cum_time[[#This Row],[41]]+laps_times[[#This Row],[42]])</f>
        <v>0.1008602199074074</v>
      </c>
      <c r="AZ52" s="139">
        <f>IF(ISBLANK(laps_times[[#This Row],[43]]),"DNF",    rounds_cum_time[[#This Row],[42]]+laps_times[[#This Row],[43]])</f>
        <v>0.10328221064814815</v>
      </c>
      <c r="BA52" s="139">
        <f>IF(ISBLANK(laps_times[[#This Row],[44]]),"DNF",    rounds_cum_time[[#This Row],[43]]+laps_times[[#This Row],[44]])</f>
        <v>0.10560289351851851</v>
      </c>
      <c r="BB52" s="139">
        <f>IF(ISBLANK(laps_times[[#This Row],[45]]),"DNF",    rounds_cum_time[[#This Row],[44]]+laps_times[[#This Row],[45]])</f>
        <v>0.10790004629629629</v>
      </c>
      <c r="BC52" s="139">
        <f>IF(ISBLANK(laps_times[[#This Row],[46]]),"DNF",    rounds_cum_time[[#This Row],[45]]+laps_times[[#This Row],[46]])</f>
        <v>0.11027583333333332</v>
      </c>
      <c r="BD52" s="139">
        <f>IF(ISBLANK(laps_times[[#This Row],[47]]),"DNF",    rounds_cum_time[[#This Row],[46]]+laps_times[[#This Row],[47]])</f>
        <v>0.11266531249999999</v>
      </c>
      <c r="BE52" s="139">
        <f>IF(ISBLANK(laps_times[[#This Row],[48]]),"DNF",    rounds_cum_time[[#This Row],[47]]+laps_times[[#This Row],[48]])</f>
        <v>0.11504447916666666</v>
      </c>
      <c r="BF52" s="139">
        <f>IF(ISBLANK(laps_times[[#This Row],[49]]),"DNF",    rounds_cum_time[[#This Row],[48]]+laps_times[[#This Row],[49]])</f>
        <v>0.11753333333333332</v>
      </c>
      <c r="BG52" s="139">
        <f>IF(ISBLANK(laps_times[[#This Row],[50]]),"DNF",    rounds_cum_time[[#This Row],[49]]+laps_times[[#This Row],[50]])</f>
        <v>0.1199651273148148</v>
      </c>
      <c r="BH52" s="139">
        <f>IF(ISBLANK(laps_times[[#This Row],[51]]),"DNF",    rounds_cum_time[[#This Row],[50]]+laps_times[[#This Row],[51]])</f>
        <v>0.12242274305555555</v>
      </c>
      <c r="BI52" s="139">
        <f>IF(ISBLANK(laps_times[[#This Row],[52]]),"DNF",    rounds_cum_time[[#This Row],[51]]+laps_times[[#This Row],[52]])</f>
        <v>0.12483449074074073</v>
      </c>
      <c r="BJ52" s="139">
        <f>IF(ISBLANK(laps_times[[#This Row],[53]]),"DNF",    rounds_cum_time[[#This Row],[52]]+laps_times[[#This Row],[53]])</f>
        <v>0.12727185185185183</v>
      </c>
      <c r="BK52" s="139">
        <f>IF(ISBLANK(laps_times[[#This Row],[54]]),"DNF",    rounds_cum_time[[#This Row],[53]]+laps_times[[#This Row],[54]])</f>
        <v>0.13030225694444442</v>
      </c>
      <c r="BL52" s="139">
        <f>IF(ISBLANK(laps_times[[#This Row],[55]]),"DNF",    rounds_cum_time[[#This Row],[54]]+laps_times[[#This Row],[55]])</f>
        <v>0.13273681712962959</v>
      </c>
      <c r="BM52" s="139">
        <f>IF(ISBLANK(laps_times[[#This Row],[56]]),"DNF",    rounds_cum_time[[#This Row],[55]]+laps_times[[#This Row],[56]])</f>
        <v>0.13522847222222217</v>
      </c>
      <c r="BN52" s="139">
        <f>IF(ISBLANK(laps_times[[#This Row],[57]]),"DNF",    rounds_cum_time[[#This Row],[56]]+laps_times[[#This Row],[57]])</f>
        <v>0.1378944907407407</v>
      </c>
      <c r="BO52" s="139">
        <f>IF(ISBLANK(laps_times[[#This Row],[58]]),"DNF",    rounds_cum_time[[#This Row],[57]]+laps_times[[#This Row],[58]])</f>
        <v>0.14040054398148144</v>
      </c>
      <c r="BP52" s="139">
        <f>IF(ISBLANK(laps_times[[#This Row],[59]]),"DNF",    rounds_cum_time[[#This Row],[58]]+laps_times[[#This Row],[59]])</f>
        <v>0.14291435185185181</v>
      </c>
      <c r="BQ52" s="139">
        <f>IF(ISBLANK(laps_times[[#This Row],[60]]),"DNF",    rounds_cum_time[[#This Row],[59]]+laps_times[[#This Row],[60]])</f>
        <v>0.14540460648148143</v>
      </c>
      <c r="BR52" s="139">
        <f>IF(ISBLANK(laps_times[[#This Row],[61]]),"DNF",    rounds_cum_time[[#This Row],[60]]+laps_times[[#This Row],[61]])</f>
        <v>0.14822231481481477</v>
      </c>
      <c r="BS52" s="139">
        <f>IF(ISBLANK(laps_times[[#This Row],[62]]),"DNF",    rounds_cum_time[[#This Row],[61]]+laps_times[[#This Row],[62]])</f>
        <v>0.15064239583333328</v>
      </c>
      <c r="BT52" s="140">
        <f>IF(ISBLANK(laps_times[[#This Row],[63]]),"DNF",    rounds_cum_time[[#This Row],[62]]+laps_times[[#This Row],[63]])</f>
        <v>0.15302092592592587</v>
      </c>
    </row>
    <row r="53" spans="2:72" x14ac:dyDescent="0.2">
      <c r="B53" s="130">
        <f>laps_times[[#This Row],[poř]]</f>
        <v>48</v>
      </c>
      <c r="C53" s="131">
        <f>laps_times[[#This Row],[s.č.]]</f>
        <v>117</v>
      </c>
      <c r="D53" s="131" t="str">
        <f>laps_times[[#This Row],[jméno]]</f>
        <v>Hrček Petr</v>
      </c>
      <c r="E53" s="132">
        <f>laps_times[[#This Row],[roč]]</f>
        <v>1961</v>
      </c>
      <c r="F53" s="132" t="str">
        <f>laps_times[[#This Row],[kat]]</f>
        <v>MC</v>
      </c>
      <c r="G53" s="132">
        <f>laps_times[[#This Row],[poř_kat]]</f>
        <v>12</v>
      </c>
      <c r="H53" s="131" t="str">
        <f>laps_times[[#This Row],[klub]]</f>
        <v>-</v>
      </c>
      <c r="I53" s="134">
        <f>laps_times[[#This Row],[celk. čas]]</f>
        <v>0.15336711805555556</v>
      </c>
      <c r="J53" s="139">
        <f>laps_times[[#This Row],[1]]</f>
        <v>2.8821990740740739E-3</v>
      </c>
      <c r="K53" s="139">
        <f>IF(ISBLANK(laps_times[[#This Row],[2]]),"DNF",    rounds_cum_time[[#This Row],[1]]+laps_times[[#This Row],[2]])</f>
        <v>5.0532407407407401E-3</v>
      </c>
      <c r="L53" s="139">
        <f>IF(ISBLANK(laps_times[[#This Row],[3]]),"DNF",    rounds_cum_time[[#This Row],[2]]+laps_times[[#This Row],[3]])</f>
        <v>7.2508217592592589E-3</v>
      </c>
      <c r="M53" s="139">
        <f>IF(ISBLANK(laps_times[[#This Row],[4]]),"DNF",    rounds_cum_time[[#This Row],[3]]+laps_times[[#This Row],[4]])</f>
        <v>9.5125810185185192E-3</v>
      </c>
      <c r="N53" s="139">
        <f>IF(ISBLANK(laps_times[[#This Row],[5]]),"DNF",    rounds_cum_time[[#This Row],[4]]+laps_times[[#This Row],[5]])</f>
        <v>1.1733333333333333E-2</v>
      </c>
      <c r="O53" s="139">
        <f>IF(ISBLANK(laps_times[[#This Row],[6]]),"DNF",    rounds_cum_time[[#This Row],[5]]+laps_times[[#This Row],[6]])</f>
        <v>1.3947789351851852E-2</v>
      </c>
      <c r="P53" s="139">
        <f>IF(ISBLANK(laps_times[[#This Row],[7]]),"DNF",    rounds_cum_time[[#This Row],[6]]+laps_times[[#This Row],[7]])</f>
        <v>1.6149236111111111E-2</v>
      </c>
      <c r="Q53" s="139">
        <f>IF(ISBLANK(laps_times[[#This Row],[8]]),"DNF",    rounds_cum_time[[#This Row],[7]]+laps_times[[#This Row],[8]])</f>
        <v>1.8455370370370369E-2</v>
      </c>
      <c r="R53" s="139">
        <f>IF(ISBLANK(laps_times[[#This Row],[9]]),"DNF",    rounds_cum_time[[#This Row],[8]]+laps_times[[#This Row],[9]])</f>
        <v>2.0660902777777775E-2</v>
      </c>
      <c r="S53" s="139">
        <f>IF(ISBLANK(laps_times[[#This Row],[10]]),"DNF",    rounds_cum_time[[#This Row],[9]]+laps_times[[#This Row],[10]])</f>
        <v>2.2862384259259256E-2</v>
      </c>
      <c r="T53" s="139">
        <f>IF(ISBLANK(laps_times[[#This Row],[11]]),"DNF",    rounds_cum_time[[#This Row],[10]]+laps_times[[#This Row],[11]])</f>
        <v>2.5106400462962961E-2</v>
      </c>
      <c r="U53" s="139">
        <f>IF(ISBLANK(laps_times[[#This Row],[12]]),"DNF",    rounds_cum_time[[#This Row],[11]]+laps_times[[#This Row],[12]])</f>
        <v>2.7334340277777775E-2</v>
      </c>
      <c r="V53" s="139">
        <f>IF(ISBLANK(laps_times[[#This Row],[13]]),"DNF",    rounds_cum_time[[#This Row],[12]]+laps_times[[#This Row],[13]])</f>
        <v>2.9574988425925923E-2</v>
      </c>
      <c r="W53" s="139">
        <f>IF(ISBLANK(laps_times[[#This Row],[14]]),"DNF",    rounds_cum_time[[#This Row],[13]]+laps_times[[#This Row],[14]])</f>
        <v>3.1807951388888887E-2</v>
      </c>
      <c r="X53" s="139">
        <f>IF(ISBLANK(laps_times[[#This Row],[15]]),"DNF",    rounds_cum_time[[#This Row],[14]]+laps_times[[#This Row],[15]])</f>
        <v>3.4062175925925926E-2</v>
      </c>
      <c r="Y53" s="139">
        <f>IF(ISBLANK(laps_times[[#This Row],[16]]),"DNF",    rounds_cum_time[[#This Row],[15]]+laps_times[[#This Row],[16]])</f>
        <v>3.6411273148148147E-2</v>
      </c>
      <c r="Z53" s="139">
        <f>IF(ISBLANK(laps_times[[#This Row],[17]]),"DNF",    rounds_cum_time[[#This Row],[16]]+laps_times[[#This Row],[17]])</f>
        <v>3.8668692129629631E-2</v>
      </c>
      <c r="AA53" s="139">
        <f>IF(ISBLANK(laps_times[[#This Row],[18]]),"DNF",    rounds_cum_time[[#This Row],[17]]+laps_times[[#This Row],[18]])</f>
        <v>4.0938958333333338E-2</v>
      </c>
      <c r="AB53" s="139">
        <f>IF(ISBLANK(laps_times[[#This Row],[19]]),"DNF",    rounds_cum_time[[#This Row],[18]]+laps_times[[#This Row],[19]])</f>
        <v>4.3196481481481488E-2</v>
      </c>
      <c r="AC53" s="139">
        <f>IF(ISBLANK(laps_times[[#This Row],[20]]),"DNF",    rounds_cum_time[[#This Row],[19]]+laps_times[[#This Row],[20]])</f>
        <v>4.5490266203703708E-2</v>
      </c>
      <c r="AD53" s="139">
        <f>IF(ISBLANK(laps_times[[#This Row],[21]]),"DNF",    rounds_cum_time[[#This Row],[20]]+laps_times[[#This Row],[21]])</f>
        <v>4.7776979166666671E-2</v>
      </c>
      <c r="AE53" s="139">
        <f>IF(ISBLANK(laps_times[[#This Row],[22]]),"DNF",    rounds_cum_time[[#This Row],[21]]+laps_times[[#This Row],[22]])</f>
        <v>5.0115914351851858E-2</v>
      </c>
      <c r="AF53" s="139">
        <f>IF(ISBLANK(laps_times[[#This Row],[23]]),"DNF",    rounds_cum_time[[#This Row],[22]]+laps_times[[#This Row],[23]])</f>
        <v>5.2527708333333339E-2</v>
      </c>
      <c r="AG53" s="139">
        <f>IF(ISBLANK(laps_times[[#This Row],[24]]),"DNF",    rounds_cum_time[[#This Row],[23]]+laps_times[[#This Row],[24]])</f>
        <v>5.4819722222222228E-2</v>
      </c>
      <c r="AH53" s="139">
        <f>IF(ISBLANK(laps_times[[#This Row],[25]]),"DNF",    rounds_cum_time[[#This Row],[24]]+laps_times[[#This Row],[25]])</f>
        <v>5.7160798611111119E-2</v>
      </c>
      <c r="AI53" s="139">
        <f>IF(ISBLANK(laps_times[[#This Row],[26]]),"DNF",    rounds_cum_time[[#This Row],[25]]+laps_times[[#This Row],[26]])</f>
        <v>5.9521828703703712E-2</v>
      </c>
      <c r="AJ53" s="139">
        <f>IF(ISBLANK(laps_times[[#This Row],[27]]),"DNF",    rounds_cum_time[[#This Row],[26]]+laps_times[[#This Row],[27]])</f>
        <v>6.185855324074075E-2</v>
      </c>
      <c r="AK53" s="139">
        <f>IF(ISBLANK(laps_times[[#This Row],[28]]),"DNF",    rounds_cum_time[[#This Row],[27]]+laps_times[[#This Row],[28]])</f>
        <v>6.4239722222222226E-2</v>
      </c>
      <c r="AL53" s="139">
        <f>IF(ISBLANK(laps_times[[#This Row],[29]]),"DNF",    rounds_cum_time[[#This Row],[28]]+laps_times[[#This Row],[29]])</f>
        <v>6.6622685185185188E-2</v>
      </c>
      <c r="AM53" s="139">
        <f>IF(ISBLANK(laps_times[[#This Row],[30]]),"DNF",    rounds_cum_time[[#This Row],[29]]+laps_times[[#This Row],[30]])</f>
        <v>6.9074143518518524E-2</v>
      </c>
      <c r="AN53" s="139">
        <f>IF(ISBLANK(laps_times[[#This Row],[31]]),"DNF",    rounds_cum_time[[#This Row],[30]]+laps_times[[#This Row],[31]])</f>
        <v>7.1453009259259265E-2</v>
      </c>
      <c r="AO53" s="139">
        <f>IF(ISBLANK(laps_times[[#This Row],[32]]),"DNF",    rounds_cum_time[[#This Row],[31]]+laps_times[[#This Row],[32]])</f>
        <v>7.3818819444444447E-2</v>
      </c>
      <c r="AP53" s="139">
        <f>IF(ISBLANK(laps_times[[#This Row],[33]]),"DNF",    rounds_cum_time[[#This Row],[32]]+laps_times[[#This Row],[33]])</f>
        <v>7.6152175925925936E-2</v>
      </c>
      <c r="AQ53" s="139">
        <f>IF(ISBLANK(laps_times[[#This Row],[34]]),"DNF",    rounds_cum_time[[#This Row],[33]]+laps_times[[#This Row],[34]])</f>
        <v>7.8552974537037051E-2</v>
      </c>
      <c r="AR53" s="139">
        <f>IF(ISBLANK(laps_times[[#This Row],[35]]),"DNF",    rounds_cum_time[[#This Row],[34]]+laps_times[[#This Row],[35]])</f>
        <v>8.0948240740740751E-2</v>
      </c>
      <c r="AS53" s="139">
        <f>IF(ISBLANK(laps_times[[#This Row],[36]]),"DNF",    rounds_cum_time[[#This Row],[35]]+laps_times[[#This Row],[36]])</f>
        <v>8.3362708333333341E-2</v>
      </c>
      <c r="AT53" s="139">
        <f>IF(ISBLANK(laps_times[[#This Row],[37]]),"DNF",    rounds_cum_time[[#This Row],[36]]+laps_times[[#This Row],[37]])</f>
        <v>8.5769444444444454E-2</v>
      </c>
      <c r="AU53" s="139">
        <f>IF(ISBLANK(laps_times[[#This Row],[38]]),"DNF",    rounds_cum_time[[#This Row],[37]]+laps_times[[#This Row],[38]])</f>
        <v>8.8304768518518525E-2</v>
      </c>
      <c r="AV53" s="139">
        <f>IF(ISBLANK(laps_times[[#This Row],[39]]),"DNF",    rounds_cum_time[[#This Row],[38]]+laps_times[[#This Row],[39]])</f>
        <v>9.0753055555555559E-2</v>
      </c>
      <c r="AW53" s="139">
        <f>IF(ISBLANK(laps_times[[#This Row],[40]]),"DNF",    rounds_cum_time[[#This Row],[39]]+laps_times[[#This Row],[40]])</f>
        <v>9.3222997685185188E-2</v>
      </c>
      <c r="AX53" s="139">
        <f>IF(ISBLANK(laps_times[[#This Row],[41]]),"DNF",    rounds_cum_time[[#This Row],[40]]+laps_times[[#This Row],[41]])</f>
        <v>9.5665821759259265E-2</v>
      </c>
      <c r="AY53" s="139">
        <f>IF(ISBLANK(laps_times[[#This Row],[42]]),"DNF",    rounds_cum_time[[#This Row],[41]]+laps_times[[#This Row],[42]])</f>
        <v>9.8118229166666668E-2</v>
      </c>
      <c r="AZ53" s="139">
        <f>IF(ISBLANK(laps_times[[#This Row],[43]]),"DNF",    rounds_cum_time[[#This Row],[42]]+laps_times[[#This Row],[43]])</f>
        <v>0.10059460648148148</v>
      </c>
      <c r="BA53" s="139">
        <f>IF(ISBLANK(laps_times[[#This Row],[44]]),"DNF",    rounds_cum_time[[#This Row],[43]]+laps_times[[#This Row],[44]])</f>
        <v>0.10308105324074074</v>
      </c>
      <c r="BB53" s="139">
        <f>IF(ISBLANK(laps_times[[#This Row],[45]]),"DNF",    rounds_cum_time[[#This Row],[44]]+laps_times[[#This Row],[45]])</f>
        <v>0.10555533564814815</v>
      </c>
      <c r="BC53" s="139">
        <f>IF(ISBLANK(laps_times[[#This Row],[46]]),"DNF",    rounds_cum_time[[#This Row],[45]]+laps_times[[#This Row],[46]])</f>
        <v>0.10820936342592592</v>
      </c>
      <c r="BD53" s="139">
        <f>IF(ISBLANK(laps_times[[#This Row],[47]]),"DNF",    rounds_cum_time[[#This Row],[46]]+laps_times[[#This Row],[47]])</f>
        <v>0.11075435185185185</v>
      </c>
      <c r="BE53" s="139">
        <f>IF(ISBLANK(laps_times[[#This Row],[48]]),"DNF",    rounds_cum_time[[#This Row],[47]]+laps_times[[#This Row],[48]])</f>
        <v>0.11332954861111111</v>
      </c>
      <c r="BF53" s="139">
        <f>IF(ISBLANK(laps_times[[#This Row],[49]]),"DNF",    rounds_cum_time[[#This Row],[48]]+laps_times[[#This Row],[49]])</f>
        <v>0.11597511574074074</v>
      </c>
      <c r="BG53" s="139">
        <f>IF(ISBLANK(laps_times[[#This Row],[50]]),"DNF",    rounds_cum_time[[#This Row],[49]]+laps_times[[#This Row],[50]])</f>
        <v>0.11854401620370369</v>
      </c>
      <c r="BH53" s="139">
        <f>IF(ISBLANK(laps_times[[#This Row],[51]]),"DNF",    rounds_cum_time[[#This Row],[50]]+laps_times[[#This Row],[51]])</f>
        <v>0.12112231481481481</v>
      </c>
      <c r="BI53" s="139">
        <f>IF(ISBLANK(laps_times[[#This Row],[52]]),"DNF",    rounds_cum_time[[#This Row],[51]]+laps_times[[#This Row],[52]])</f>
        <v>0.12390896990740741</v>
      </c>
      <c r="BJ53" s="139">
        <f>IF(ISBLANK(laps_times[[#This Row],[53]]),"DNF",    rounds_cum_time[[#This Row],[52]]+laps_times[[#This Row],[53]])</f>
        <v>0.12654509259259258</v>
      </c>
      <c r="BK53" s="139">
        <f>IF(ISBLANK(laps_times[[#This Row],[54]]),"DNF",    rounds_cum_time[[#This Row],[53]]+laps_times[[#This Row],[54]])</f>
        <v>0.12914420138888888</v>
      </c>
      <c r="BL53" s="139">
        <f>IF(ISBLANK(laps_times[[#This Row],[55]]),"DNF",    rounds_cum_time[[#This Row],[54]]+laps_times[[#This Row],[55]])</f>
        <v>0.13176089120370368</v>
      </c>
      <c r="BM53" s="139">
        <f>IF(ISBLANK(laps_times[[#This Row],[56]]),"DNF",    rounds_cum_time[[#This Row],[55]]+laps_times[[#This Row],[56]])</f>
        <v>0.13440997685185183</v>
      </c>
      <c r="BN53" s="139">
        <f>IF(ISBLANK(laps_times[[#This Row],[57]]),"DNF",    rounds_cum_time[[#This Row],[56]]+laps_times[[#This Row],[57]])</f>
        <v>0.13707884259259256</v>
      </c>
      <c r="BO53" s="139">
        <f>IF(ISBLANK(laps_times[[#This Row],[58]]),"DNF",    rounds_cum_time[[#This Row],[57]]+laps_times[[#This Row],[58]])</f>
        <v>0.13972636574074071</v>
      </c>
      <c r="BP53" s="139">
        <f>IF(ISBLANK(laps_times[[#This Row],[59]]),"DNF",    rounds_cum_time[[#This Row],[58]]+laps_times[[#This Row],[59]])</f>
        <v>0.1424874884259259</v>
      </c>
      <c r="BQ53" s="139">
        <f>IF(ISBLANK(laps_times[[#This Row],[60]]),"DNF",    rounds_cum_time[[#This Row],[59]]+laps_times[[#This Row],[60]])</f>
        <v>0.14519126157407405</v>
      </c>
      <c r="BR53" s="139">
        <f>IF(ISBLANK(laps_times[[#This Row],[61]]),"DNF",    rounds_cum_time[[#This Row],[60]]+laps_times[[#This Row],[61]])</f>
        <v>0.14792204861111108</v>
      </c>
      <c r="BS53" s="139">
        <f>IF(ISBLANK(laps_times[[#This Row],[62]]),"DNF",    rounds_cum_time[[#This Row],[61]]+laps_times[[#This Row],[62]])</f>
        <v>0.15065866898148145</v>
      </c>
      <c r="BT53" s="140">
        <f>IF(ISBLANK(laps_times[[#This Row],[63]]),"DNF",    rounds_cum_time[[#This Row],[62]]+laps_times[[#This Row],[63]])</f>
        <v>0.15336711805555553</v>
      </c>
    </row>
    <row r="54" spans="2:72" x14ac:dyDescent="0.2">
      <c r="B54" s="130">
        <f>laps_times[[#This Row],[poř]]</f>
        <v>49</v>
      </c>
      <c r="C54" s="131">
        <f>laps_times[[#This Row],[s.č.]]</f>
        <v>88</v>
      </c>
      <c r="D54" s="131" t="str">
        <f>laps_times[[#This Row],[jméno]]</f>
        <v>Koller Pavel</v>
      </c>
      <c r="E54" s="132">
        <f>laps_times[[#This Row],[roč]]</f>
        <v>1970</v>
      </c>
      <c r="F54" s="132" t="str">
        <f>laps_times[[#This Row],[kat]]</f>
        <v>MB</v>
      </c>
      <c r="G54" s="132">
        <f>laps_times[[#This Row],[poř_kat]]</f>
        <v>21</v>
      </c>
      <c r="H54" s="131" t="str">
        <f>laps_times[[#This Row],[klub]]</f>
        <v>Bezdědice</v>
      </c>
      <c r="I54" s="134">
        <f>laps_times[[#This Row],[celk. čas]]</f>
        <v>0.15344604166666667</v>
      </c>
      <c r="J54" s="139">
        <f>laps_times[[#This Row],[1]]</f>
        <v>3.7864699074074072E-3</v>
      </c>
      <c r="K54" s="139">
        <f>IF(ISBLANK(laps_times[[#This Row],[2]]),"DNF",    rounds_cum_time[[#This Row],[1]]+laps_times[[#This Row],[2]])</f>
        <v>6.5572106481481479E-3</v>
      </c>
      <c r="L54" s="139">
        <f>IF(ISBLANK(laps_times[[#This Row],[3]]),"DNF",    rounds_cum_time[[#This Row],[2]]+laps_times[[#This Row],[3]])</f>
        <v>9.1991550925925921E-3</v>
      </c>
      <c r="M54" s="139">
        <f>IF(ISBLANK(laps_times[[#This Row],[4]]),"DNF",    rounds_cum_time[[#This Row],[3]]+laps_times[[#This Row],[4]])</f>
        <v>1.1739594907407407E-2</v>
      </c>
      <c r="N54" s="139">
        <f>IF(ISBLANK(laps_times[[#This Row],[5]]),"DNF",    rounds_cum_time[[#This Row],[4]]+laps_times[[#This Row],[5]])</f>
        <v>1.3997569444444444E-2</v>
      </c>
      <c r="O54" s="139">
        <f>IF(ISBLANK(laps_times[[#This Row],[6]]),"DNF",    rounds_cum_time[[#This Row],[5]]+laps_times[[#This Row],[6]])</f>
        <v>1.6185196759259259E-2</v>
      </c>
      <c r="P54" s="139">
        <f>IF(ISBLANK(laps_times[[#This Row],[7]]),"DNF",    rounds_cum_time[[#This Row],[6]]+laps_times[[#This Row],[7]])</f>
        <v>1.8457465277777776E-2</v>
      </c>
      <c r="Q54" s="139">
        <f>IF(ISBLANK(laps_times[[#This Row],[8]]),"DNF",    rounds_cum_time[[#This Row],[7]]+laps_times[[#This Row],[8]])</f>
        <v>2.0721041666666665E-2</v>
      </c>
      <c r="R54" s="139">
        <f>IF(ISBLANK(laps_times[[#This Row],[9]]),"DNF",    rounds_cum_time[[#This Row],[8]]+laps_times[[#This Row],[9]])</f>
        <v>2.2907314814814814E-2</v>
      </c>
      <c r="S54" s="139">
        <f>IF(ISBLANK(laps_times[[#This Row],[10]]),"DNF",    rounds_cum_time[[#This Row],[9]]+laps_times[[#This Row],[10]])</f>
        <v>2.5097499999999998E-2</v>
      </c>
      <c r="T54" s="139">
        <f>IF(ISBLANK(laps_times[[#This Row],[11]]),"DNF",    rounds_cum_time[[#This Row],[10]]+laps_times[[#This Row],[11]])</f>
        <v>2.7288321759259257E-2</v>
      </c>
      <c r="U54" s="139">
        <f>IF(ISBLANK(laps_times[[#This Row],[12]]),"DNF",    rounds_cum_time[[#This Row],[11]]+laps_times[[#This Row],[12]])</f>
        <v>2.9468645833333331E-2</v>
      </c>
      <c r="V54" s="139">
        <f>IF(ISBLANK(laps_times[[#This Row],[13]]),"DNF",    rounds_cum_time[[#This Row],[12]]+laps_times[[#This Row],[13]])</f>
        <v>3.1588078703703698E-2</v>
      </c>
      <c r="W54" s="139">
        <f>IF(ISBLANK(laps_times[[#This Row],[14]]),"DNF",    rounds_cum_time[[#This Row],[13]]+laps_times[[#This Row],[14]])</f>
        <v>3.3806342592592589E-2</v>
      </c>
      <c r="X54" s="139">
        <f>IF(ISBLANK(laps_times[[#This Row],[15]]),"DNF",    rounds_cum_time[[#This Row],[14]]+laps_times[[#This Row],[15]])</f>
        <v>3.6003310185185183E-2</v>
      </c>
      <c r="Y54" s="139">
        <f>IF(ISBLANK(laps_times[[#This Row],[16]]),"DNF",    rounds_cum_time[[#This Row],[15]]+laps_times[[#This Row],[16]])</f>
        <v>3.8220706018518513E-2</v>
      </c>
      <c r="Z54" s="139">
        <f>IF(ISBLANK(laps_times[[#This Row],[17]]),"DNF",    rounds_cum_time[[#This Row],[16]]+laps_times[[#This Row],[17]])</f>
        <v>4.0491724537037033E-2</v>
      </c>
      <c r="AA54" s="139">
        <f>IF(ISBLANK(laps_times[[#This Row],[18]]),"DNF",    rounds_cum_time[[#This Row],[17]]+laps_times[[#This Row],[18]])</f>
        <v>4.2762499999999995E-2</v>
      </c>
      <c r="AB54" s="139">
        <f>IF(ISBLANK(laps_times[[#This Row],[19]]),"DNF",    rounds_cum_time[[#This Row],[18]]+laps_times[[#This Row],[19]])</f>
        <v>4.4982071759259251E-2</v>
      </c>
      <c r="AC54" s="139">
        <f>IF(ISBLANK(laps_times[[#This Row],[20]]),"DNF",    rounds_cum_time[[#This Row],[19]]+laps_times[[#This Row],[20]])</f>
        <v>4.7204918981481471E-2</v>
      </c>
      <c r="AD54" s="139">
        <f>IF(ISBLANK(laps_times[[#This Row],[21]]),"DNF",    rounds_cum_time[[#This Row],[20]]+laps_times[[#This Row],[21]])</f>
        <v>4.9458622685185173E-2</v>
      </c>
      <c r="AE54" s="139">
        <f>IF(ISBLANK(laps_times[[#This Row],[22]]),"DNF",    rounds_cum_time[[#This Row],[21]]+laps_times[[#This Row],[22]])</f>
        <v>5.1705185185185173E-2</v>
      </c>
      <c r="AF54" s="139">
        <f>IF(ISBLANK(laps_times[[#This Row],[23]]),"DNF",    rounds_cum_time[[#This Row],[22]]+laps_times[[#This Row],[23]])</f>
        <v>5.3985659722222211E-2</v>
      </c>
      <c r="AG54" s="139">
        <f>IF(ISBLANK(laps_times[[#This Row],[24]]),"DNF",    rounds_cum_time[[#This Row],[23]]+laps_times[[#This Row],[24]])</f>
        <v>5.6236307870370358E-2</v>
      </c>
      <c r="AH54" s="139">
        <f>IF(ISBLANK(laps_times[[#This Row],[25]]),"DNF",    rounds_cum_time[[#This Row],[24]]+laps_times[[#This Row],[25]])</f>
        <v>5.849659722222221E-2</v>
      </c>
      <c r="AI54" s="139">
        <f>IF(ISBLANK(laps_times[[#This Row],[26]]),"DNF",    rounds_cum_time[[#This Row],[25]]+laps_times[[#This Row],[26]])</f>
        <v>6.0753657407407395E-2</v>
      </c>
      <c r="AJ54" s="139">
        <f>IF(ISBLANK(laps_times[[#This Row],[27]]),"DNF",    rounds_cum_time[[#This Row],[26]]+laps_times[[#This Row],[27]])</f>
        <v>6.3001932870370356E-2</v>
      </c>
      <c r="AK54" s="139">
        <f>IF(ISBLANK(laps_times[[#This Row],[28]]),"DNF",    rounds_cum_time[[#This Row],[27]]+laps_times[[#This Row],[28]])</f>
        <v>6.5269548611111103E-2</v>
      </c>
      <c r="AL54" s="139">
        <f>IF(ISBLANK(laps_times[[#This Row],[29]]),"DNF",    rounds_cum_time[[#This Row],[28]]+laps_times[[#This Row],[29]])</f>
        <v>6.752393518518518E-2</v>
      </c>
      <c r="AM54" s="139">
        <f>IF(ISBLANK(laps_times[[#This Row],[30]]),"DNF",    rounds_cum_time[[#This Row],[29]]+laps_times[[#This Row],[30]])</f>
        <v>6.9782268518518514E-2</v>
      </c>
      <c r="AN54" s="139">
        <f>IF(ISBLANK(laps_times[[#This Row],[31]]),"DNF",    rounds_cum_time[[#This Row],[30]]+laps_times[[#This Row],[31]])</f>
        <v>7.2063495370370365E-2</v>
      </c>
      <c r="AO54" s="139">
        <f>IF(ISBLANK(laps_times[[#This Row],[32]]),"DNF",    rounds_cum_time[[#This Row],[31]]+laps_times[[#This Row],[32]])</f>
        <v>7.4297835648148139E-2</v>
      </c>
      <c r="AP54" s="139">
        <f>IF(ISBLANK(laps_times[[#This Row],[33]]),"DNF",    rounds_cum_time[[#This Row],[32]]+laps_times[[#This Row],[33]])</f>
        <v>7.6536041666666652E-2</v>
      </c>
      <c r="AQ54" s="139">
        <f>IF(ISBLANK(laps_times[[#This Row],[34]]),"DNF",    rounds_cum_time[[#This Row],[33]]+laps_times[[#This Row],[34]])</f>
        <v>7.8776446759259239E-2</v>
      </c>
      <c r="AR54" s="139">
        <f>IF(ISBLANK(laps_times[[#This Row],[35]]),"DNF",    rounds_cum_time[[#This Row],[34]]+laps_times[[#This Row],[35]])</f>
        <v>8.0972858796296274E-2</v>
      </c>
      <c r="AS54" s="139">
        <f>IF(ISBLANK(laps_times[[#This Row],[36]]),"DNF",    rounds_cum_time[[#This Row],[35]]+laps_times[[#This Row],[36]])</f>
        <v>8.3186504629629607E-2</v>
      </c>
      <c r="AT54" s="139">
        <f>IF(ISBLANK(laps_times[[#This Row],[37]]),"DNF",    rounds_cum_time[[#This Row],[36]]+laps_times[[#This Row],[37]])</f>
        <v>8.5460208333333315E-2</v>
      </c>
      <c r="AU54" s="139">
        <f>IF(ISBLANK(laps_times[[#This Row],[38]]),"DNF",    rounds_cum_time[[#This Row],[37]]+laps_times[[#This Row],[38]])</f>
        <v>8.7763055555555539E-2</v>
      </c>
      <c r="AV54" s="139">
        <f>IF(ISBLANK(laps_times[[#This Row],[39]]),"DNF",    rounds_cum_time[[#This Row],[38]]+laps_times[[#This Row],[39]])</f>
        <v>9.0021990740740729E-2</v>
      </c>
      <c r="AW54" s="139">
        <f>IF(ISBLANK(laps_times[[#This Row],[40]]),"DNF",    rounds_cum_time[[#This Row],[39]]+laps_times[[#This Row],[40]])</f>
        <v>9.2297662037037029E-2</v>
      </c>
      <c r="AX54" s="139">
        <f>IF(ISBLANK(laps_times[[#This Row],[41]]),"DNF",    rounds_cum_time[[#This Row],[40]]+laps_times[[#This Row],[41]])</f>
        <v>9.4532071759259248E-2</v>
      </c>
      <c r="AY54" s="139">
        <f>IF(ISBLANK(laps_times[[#This Row],[42]]),"DNF",    rounds_cum_time[[#This Row],[41]]+laps_times[[#This Row],[42]])</f>
        <v>9.6923229166666652E-2</v>
      </c>
      <c r="AZ54" s="139">
        <f>IF(ISBLANK(laps_times[[#This Row],[43]]),"DNF",    rounds_cum_time[[#This Row],[42]]+laps_times[[#This Row],[43]])</f>
        <v>9.9382395833333317E-2</v>
      </c>
      <c r="BA54" s="139">
        <f>IF(ISBLANK(laps_times[[#This Row],[44]]),"DNF",    rounds_cum_time[[#This Row],[43]]+laps_times[[#This Row],[44]])</f>
        <v>0.1018372222222222</v>
      </c>
      <c r="BB54" s="139">
        <f>IF(ISBLANK(laps_times[[#This Row],[45]]),"DNF",    rounds_cum_time[[#This Row],[44]]+laps_times[[#This Row],[45]])</f>
        <v>0.10429539351851851</v>
      </c>
      <c r="BC54" s="139">
        <f>IF(ISBLANK(laps_times[[#This Row],[46]]),"DNF",    rounds_cum_time[[#This Row],[45]]+laps_times[[#This Row],[46]])</f>
        <v>0.10704475694444443</v>
      </c>
      <c r="BD54" s="139">
        <f>IF(ISBLANK(laps_times[[#This Row],[47]]),"DNF",    rounds_cum_time[[#This Row],[46]]+laps_times[[#This Row],[47]])</f>
        <v>0.11002523148148147</v>
      </c>
      <c r="BE54" s="139">
        <f>IF(ISBLANK(laps_times[[#This Row],[48]]),"DNF",    rounds_cum_time[[#This Row],[47]]+laps_times[[#This Row],[48]])</f>
        <v>0.11309093749999999</v>
      </c>
      <c r="BF54" s="139">
        <f>IF(ISBLANK(laps_times[[#This Row],[49]]),"DNF",    rounds_cum_time[[#This Row],[48]]+laps_times[[#This Row],[49]])</f>
        <v>0.11624155092592592</v>
      </c>
      <c r="BG54" s="139">
        <f>IF(ISBLANK(laps_times[[#This Row],[50]]),"DNF",    rounds_cum_time[[#This Row],[49]]+laps_times[[#This Row],[50]])</f>
        <v>0.11914469907407407</v>
      </c>
      <c r="BH54" s="139">
        <f>IF(ISBLANK(laps_times[[#This Row],[51]]),"DNF",    rounds_cum_time[[#This Row],[50]]+laps_times[[#This Row],[51]])</f>
        <v>0.12190202546296296</v>
      </c>
      <c r="BI54" s="139">
        <f>IF(ISBLANK(laps_times[[#This Row],[52]]),"DNF",    rounds_cum_time[[#This Row],[51]]+laps_times[[#This Row],[52]])</f>
        <v>0.12442600694444444</v>
      </c>
      <c r="BJ54" s="139">
        <f>IF(ISBLANK(laps_times[[#This Row],[53]]),"DNF",    rounds_cum_time[[#This Row],[52]]+laps_times[[#This Row],[53]])</f>
        <v>0.12709027777777779</v>
      </c>
      <c r="BK54" s="139">
        <f>IF(ISBLANK(laps_times[[#This Row],[54]]),"DNF",    rounds_cum_time[[#This Row],[53]]+laps_times[[#This Row],[54]])</f>
        <v>0.1297090162037037</v>
      </c>
      <c r="BL54" s="139">
        <f>IF(ISBLANK(laps_times[[#This Row],[55]]),"DNF",    rounds_cum_time[[#This Row],[54]]+laps_times[[#This Row],[55]])</f>
        <v>0.13267482638888889</v>
      </c>
      <c r="BM54" s="139">
        <f>IF(ISBLANK(laps_times[[#This Row],[56]]),"DNF",    rounds_cum_time[[#This Row],[55]]+laps_times[[#This Row],[56]])</f>
        <v>0.13515087962962963</v>
      </c>
      <c r="BN54" s="139">
        <f>IF(ISBLANK(laps_times[[#This Row],[57]]),"DNF",    rounds_cum_time[[#This Row],[56]]+laps_times[[#This Row],[57]])</f>
        <v>0.13758495370370369</v>
      </c>
      <c r="BO54" s="139">
        <f>IF(ISBLANK(laps_times[[#This Row],[58]]),"DNF",    rounds_cum_time[[#This Row],[57]]+laps_times[[#This Row],[58]])</f>
        <v>0.14042071759259259</v>
      </c>
      <c r="BP54" s="139">
        <f>IF(ISBLANK(laps_times[[#This Row],[59]]),"DNF",    rounds_cum_time[[#This Row],[58]]+laps_times[[#This Row],[59]])</f>
        <v>0.14331167824074073</v>
      </c>
      <c r="BQ54" s="139">
        <f>IF(ISBLANK(laps_times[[#This Row],[60]]),"DNF",    rounds_cum_time[[#This Row],[59]]+laps_times[[#This Row],[60]])</f>
        <v>0.14609255787037037</v>
      </c>
      <c r="BR54" s="139">
        <f>IF(ISBLANK(laps_times[[#This Row],[61]]),"DNF",    rounds_cum_time[[#This Row],[60]]+laps_times[[#This Row],[61]])</f>
        <v>0.14894898148148147</v>
      </c>
      <c r="BS54" s="139">
        <f>IF(ISBLANK(laps_times[[#This Row],[62]]),"DNF",    rounds_cum_time[[#This Row],[61]]+laps_times[[#This Row],[62]])</f>
        <v>0.15124802083333333</v>
      </c>
      <c r="BT54" s="140">
        <f>IF(ISBLANK(laps_times[[#This Row],[63]]),"DNF",    rounds_cum_time[[#This Row],[62]]+laps_times[[#This Row],[63]])</f>
        <v>0.15344604166666667</v>
      </c>
    </row>
    <row r="55" spans="2:72" x14ac:dyDescent="0.2">
      <c r="B55" s="130">
        <f>laps_times[[#This Row],[poř]]</f>
        <v>50</v>
      </c>
      <c r="C55" s="131">
        <f>laps_times[[#This Row],[s.č.]]</f>
        <v>48</v>
      </c>
      <c r="D55" s="131" t="str">
        <f>laps_times[[#This Row],[jméno]]</f>
        <v>Študlar Jiří</v>
      </c>
      <c r="E55" s="132">
        <f>laps_times[[#This Row],[roč]]</f>
        <v>1976</v>
      </c>
      <c r="F55" s="132" t="str">
        <f>laps_times[[#This Row],[kat]]</f>
        <v>MA</v>
      </c>
      <c r="G55" s="132">
        <f>laps_times[[#This Row],[poř_kat]]</f>
        <v>13</v>
      </c>
      <c r="H55" s="131" t="str">
        <f>laps_times[[#This Row],[klub]]</f>
        <v>Cyklo Velešín</v>
      </c>
      <c r="I55" s="134">
        <f>laps_times[[#This Row],[celk. čas]]</f>
        <v>0.15368049768518519</v>
      </c>
      <c r="J55" s="139">
        <f>laps_times[[#This Row],[1]]</f>
        <v>2.6705787037037037E-3</v>
      </c>
      <c r="K55" s="139">
        <f>IF(ISBLANK(laps_times[[#This Row],[2]]),"DNF",    rounds_cum_time[[#This Row],[1]]+laps_times[[#This Row],[2]])</f>
        <v>4.8830324074074071E-3</v>
      </c>
      <c r="L55" s="139">
        <f>IF(ISBLANK(laps_times[[#This Row],[3]]),"DNF",    rounds_cum_time[[#This Row],[2]]+laps_times[[#This Row],[3]])</f>
        <v>7.060763888888889E-3</v>
      </c>
      <c r="M55" s="139">
        <f>IF(ISBLANK(laps_times[[#This Row],[4]]),"DNF",    rounds_cum_time[[#This Row],[3]]+laps_times[[#This Row],[4]])</f>
        <v>9.2535300925925927E-3</v>
      </c>
      <c r="N55" s="139">
        <f>IF(ISBLANK(laps_times[[#This Row],[5]]),"DNF",    rounds_cum_time[[#This Row],[4]]+laps_times[[#This Row],[5]])</f>
        <v>1.1457268518518519E-2</v>
      </c>
      <c r="O55" s="139">
        <f>IF(ISBLANK(laps_times[[#This Row],[6]]),"DNF",    rounds_cum_time[[#This Row],[5]]+laps_times[[#This Row],[6]])</f>
        <v>1.3593287037037037E-2</v>
      </c>
      <c r="P55" s="139">
        <f>IF(ISBLANK(laps_times[[#This Row],[7]]),"DNF",    rounds_cum_time[[#This Row],[6]]+laps_times[[#This Row],[7]])</f>
        <v>1.5762638888888889E-2</v>
      </c>
      <c r="Q55" s="139">
        <f>IF(ISBLANK(laps_times[[#This Row],[8]]),"DNF",    rounds_cum_time[[#This Row],[7]]+laps_times[[#This Row],[8]])</f>
        <v>1.7936296296296297E-2</v>
      </c>
      <c r="R55" s="139">
        <f>IF(ISBLANK(laps_times[[#This Row],[9]]),"DNF",    rounds_cum_time[[#This Row],[8]]+laps_times[[#This Row],[9]])</f>
        <v>2.0075844907407409E-2</v>
      </c>
      <c r="S55" s="139">
        <f>IF(ISBLANK(laps_times[[#This Row],[10]]),"DNF",    rounds_cum_time[[#This Row],[9]]+laps_times[[#This Row],[10]])</f>
        <v>2.2187905092592594E-2</v>
      </c>
      <c r="T55" s="139">
        <f>IF(ISBLANK(laps_times[[#This Row],[11]]),"DNF",    rounds_cum_time[[#This Row],[10]]+laps_times[[#This Row],[11]])</f>
        <v>2.424675925925926E-2</v>
      </c>
      <c r="U55" s="139">
        <f>IF(ISBLANK(laps_times[[#This Row],[12]]),"DNF",    rounds_cum_time[[#This Row],[11]]+laps_times[[#This Row],[12]])</f>
        <v>2.6436180555555557E-2</v>
      </c>
      <c r="V55" s="139">
        <f>IF(ISBLANK(laps_times[[#This Row],[13]]),"DNF",    rounds_cum_time[[#This Row],[12]]+laps_times[[#This Row],[13]])</f>
        <v>2.8510011574074075E-2</v>
      </c>
      <c r="W55" s="139">
        <f>IF(ISBLANK(laps_times[[#This Row],[14]]),"DNF",    rounds_cum_time[[#This Row],[13]]+laps_times[[#This Row],[14]])</f>
        <v>3.0599108796296296E-2</v>
      </c>
      <c r="X55" s="139">
        <f>IF(ISBLANK(laps_times[[#This Row],[15]]),"DNF",    rounds_cum_time[[#This Row],[14]]+laps_times[[#This Row],[15]])</f>
        <v>3.2689328703703703E-2</v>
      </c>
      <c r="Y55" s="139">
        <f>IF(ISBLANK(laps_times[[#This Row],[16]]),"DNF",    rounds_cum_time[[#This Row],[15]]+laps_times[[#This Row],[16]])</f>
        <v>3.4852256944444444E-2</v>
      </c>
      <c r="Z55" s="139">
        <f>IF(ISBLANK(laps_times[[#This Row],[17]]),"DNF",    rounds_cum_time[[#This Row],[16]]+laps_times[[#This Row],[17]])</f>
        <v>3.6951504629629629E-2</v>
      </c>
      <c r="AA55" s="139">
        <f>IF(ISBLANK(laps_times[[#This Row],[18]]),"DNF",    rounds_cum_time[[#This Row],[17]]+laps_times[[#This Row],[18]])</f>
        <v>3.907240740740741E-2</v>
      </c>
      <c r="AB55" s="139">
        <f>IF(ISBLANK(laps_times[[#This Row],[19]]),"DNF",    rounds_cum_time[[#This Row],[18]]+laps_times[[#This Row],[19]])</f>
        <v>4.1215856481481482E-2</v>
      </c>
      <c r="AC55" s="139">
        <f>IF(ISBLANK(laps_times[[#This Row],[20]]),"DNF",    rounds_cum_time[[#This Row],[19]]+laps_times[[#This Row],[20]])</f>
        <v>4.3364641203703702E-2</v>
      </c>
      <c r="AD55" s="139">
        <f>IF(ISBLANK(laps_times[[#This Row],[21]]),"DNF",    rounds_cum_time[[#This Row],[20]]+laps_times[[#This Row],[21]])</f>
        <v>4.5470196759259257E-2</v>
      </c>
      <c r="AE55" s="139">
        <f>IF(ISBLANK(laps_times[[#This Row],[22]]),"DNF",    rounds_cum_time[[#This Row],[21]]+laps_times[[#This Row],[22]])</f>
        <v>4.7622488425925924E-2</v>
      </c>
      <c r="AF55" s="139">
        <f>IF(ISBLANK(laps_times[[#This Row],[23]]),"DNF",    rounds_cum_time[[#This Row],[22]]+laps_times[[#This Row],[23]])</f>
        <v>4.9798263888888888E-2</v>
      </c>
      <c r="AG55" s="139">
        <f>IF(ISBLANK(laps_times[[#This Row],[24]]),"DNF",    rounds_cum_time[[#This Row],[23]]+laps_times[[#This Row],[24]])</f>
        <v>5.2211840277777775E-2</v>
      </c>
      <c r="AH55" s="139">
        <f>IF(ISBLANK(laps_times[[#This Row],[25]]),"DNF",    rounds_cum_time[[#This Row],[24]]+laps_times[[#This Row],[25]])</f>
        <v>5.4356423611111107E-2</v>
      </c>
      <c r="AI55" s="139">
        <f>IF(ISBLANK(laps_times[[#This Row],[26]]),"DNF",    rounds_cum_time[[#This Row],[25]]+laps_times[[#This Row],[26]])</f>
        <v>5.6551874999999995E-2</v>
      </c>
      <c r="AJ55" s="139">
        <f>IF(ISBLANK(laps_times[[#This Row],[27]]),"DNF",    rounds_cum_time[[#This Row],[26]]+laps_times[[#This Row],[27]])</f>
        <v>5.8765983796296294E-2</v>
      </c>
      <c r="AK55" s="139">
        <f>IF(ISBLANK(laps_times[[#This Row],[28]]),"DNF",    rounds_cum_time[[#This Row],[27]]+laps_times[[#This Row],[28]])</f>
        <v>6.0961053240740741E-2</v>
      </c>
      <c r="AL55" s="139">
        <f>IF(ISBLANK(laps_times[[#This Row],[29]]),"DNF",    rounds_cum_time[[#This Row],[28]]+laps_times[[#This Row],[29]])</f>
        <v>6.3135925925925929E-2</v>
      </c>
      <c r="AM55" s="139">
        <f>IF(ISBLANK(laps_times[[#This Row],[30]]),"DNF",    rounds_cum_time[[#This Row],[29]]+laps_times[[#This Row],[30]])</f>
        <v>6.536315972222223E-2</v>
      </c>
      <c r="AN55" s="139">
        <f>IF(ISBLANK(laps_times[[#This Row],[31]]),"DNF",    rounds_cum_time[[#This Row],[30]]+laps_times[[#This Row],[31]])</f>
        <v>6.7589490740740749E-2</v>
      </c>
      <c r="AO55" s="139">
        <f>IF(ISBLANK(laps_times[[#This Row],[32]]),"DNF",    rounds_cum_time[[#This Row],[31]]+laps_times[[#This Row],[32]])</f>
        <v>7.0060694444444446E-2</v>
      </c>
      <c r="AP55" s="139">
        <f>IF(ISBLANK(laps_times[[#This Row],[33]]),"DNF",    rounds_cum_time[[#This Row],[32]]+laps_times[[#This Row],[33]])</f>
        <v>7.2283391203703709E-2</v>
      </c>
      <c r="AQ55" s="139">
        <f>IF(ISBLANK(laps_times[[#This Row],[34]]),"DNF",    rounds_cum_time[[#This Row],[33]]+laps_times[[#This Row],[34]])</f>
        <v>7.450378472222223E-2</v>
      </c>
      <c r="AR55" s="139">
        <f>IF(ISBLANK(laps_times[[#This Row],[35]]),"DNF",    rounds_cum_time[[#This Row],[34]]+laps_times[[#This Row],[35]])</f>
        <v>7.6814583333333339E-2</v>
      </c>
      <c r="AS55" s="139">
        <f>IF(ISBLANK(laps_times[[#This Row],[36]]),"DNF",    rounds_cum_time[[#This Row],[35]]+laps_times[[#This Row],[36]])</f>
        <v>7.9075810185185197E-2</v>
      </c>
      <c r="AT55" s="139">
        <f>IF(ISBLANK(laps_times[[#This Row],[37]]),"DNF",    rounds_cum_time[[#This Row],[36]]+laps_times[[#This Row],[37]])</f>
        <v>8.1338506944444458E-2</v>
      </c>
      <c r="AU55" s="139">
        <f>IF(ISBLANK(laps_times[[#This Row],[38]]),"DNF",    rounds_cum_time[[#This Row],[37]]+laps_times[[#This Row],[38]])</f>
        <v>8.3676041666666687E-2</v>
      </c>
      <c r="AV55" s="139">
        <f>IF(ISBLANK(laps_times[[#This Row],[39]]),"DNF",    rounds_cum_time[[#This Row],[38]]+laps_times[[#This Row],[39]])</f>
        <v>8.6485486111111134E-2</v>
      </c>
      <c r="AW55" s="139">
        <f>IF(ISBLANK(laps_times[[#This Row],[40]]),"DNF",    rounds_cum_time[[#This Row],[39]]+laps_times[[#This Row],[40]])</f>
        <v>8.8857002314814831E-2</v>
      </c>
      <c r="AX55" s="139">
        <f>IF(ISBLANK(laps_times[[#This Row],[41]]),"DNF",    rounds_cum_time[[#This Row],[40]]+laps_times[[#This Row],[41]])</f>
        <v>9.1280775462962982E-2</v>
      </c>
      <c r="AY55" s="139">
        <f>IF(ISBLANK(laps_times[[#This Row],[42]]),"DNF",    rounds_cum_time[[#This Row],[41]]+laps_times[[#This Row],[42]])</f>
        <v>9.4202152777777798E-2</v>
      </c>
      <c r="AZ55" s="139">
        <f>IF(ISBLANK(laps_times[[#This Row],[43]]),"DNF",    rounds_cum_time[[#This Row],[42]]+laps_times[[#This Row],[43]])</f>
        <v>9.7123530092592614E-2</v>
      </c>
      <c r="BA55" s="139">
        <f>IF(ISBLANK(laps_times[[#This Row],[44]]),"DNF",    rounds_cum_time[[#This Row],[43]]+laps_times[[#This Row],[44]])</f>
        <v>9.9637766203703723E-2</v>
      </c>
      <c r="BB55" s="139">
        <f>IF(ISBLANK(laps_times[[#This Row],[45]]),"DNF",    rounds_cum_time[[#This Row],[44]]+laps_times[[#This Row],[45]])</f>
        <v>0.10217055555555557</v>
      </c>
      <c r="BC55" s="139">
        <f>IF(ISBLANK(laps_times[[#This Row],[46]]),"DNF",    rounds_cum_time[[#This Row],[45]]+laps_times[[#This Row],[46]])</f>
        <v>0.10476443287037039</v>
      </c>
      <c r="BD55" s="139">
        <f>IF(ISBLANK(laps_times[[#This Row],[47]]),"DNF",    rounds_cum_time[[#This Row],[46]]+laps_times[[#This Row],[47]])</f>
        <v>0.1076071527777778</v>
      </c>
      <c r="BE55" s="139">
        <f>IF(ISBLANK(laps_times[[#This Row],[48]]),"DNF",    rounds_cum_time[[#This Row],[47]]+laps_times[[#This Row],[48]])</f>
        <v>0.11050100694444447</v>
      </c>
      <c r="BF55" s="139">
        <f>IF(ISBLANK(laps_times[[#This Row],[49]]),"DNF",    rounds_cum_time[[#This Row],[48]]+laps_times[[#This Row],[49]])</f>
        <v>0.11311296296296298</v>
      </c>
      <c r="BG55" s="139">
        <f>IF(ISBLANK(laps_times[[#This Row],[50]]),"DNF",    rounds_cum_time[[#This Row],[49]]+laps_times[[#This Row],[50]])</f>
        <v>0.11573420138888892</v>
      </c>
      <c r="BH55" s="139">
        <f>IF(ISBLANK(laps_times[[#This Row],[51]]),"DNF",    rounds_cum_time[[#This Row],[50]]+laps_times[[#This Row],[51]])</f>
        <v>0.11857436342592595</v>
      </c>
      <c r="BI55" s="139">
        <f>IF(ISBLANK(laps_times[[#This Row],[52]]),"DNF",    rounds_cum_time[[#This Row],[51]]+laps_times[[#This Row],[52]])</f>
        <v>0.12120388888888892</v>
      </c>
      <c r="BJ55" s="139">
        <f>IF(ISBLANK(laps_times[[#This Row],[53]]),"DNF",    rounds_cum_time[[#This Row],[52]]+laps_times[[#This Row],[53]])</f>
        <v>0.12390613425925928</v>
      </c>
      <c r="BK55" s="139">
        <f>IF(ISBLANK(laps_times[[#This Row],[54]]),"DNF",    rounds_cum_time[[#This Row],[53]]+laps_times[[#This Row],[54]])</f>
        <v>0.12706769675925927</v>
      </c>
      <c r="BL55" s="139">
        <f>IF(ISBLANK(laps_times[[#This Row],[55]]),"DNF",    rounds_cum_time[[#This Row],[54]]+laps_times[[#This Row],[55]])</f>
        <v>0.12979805555555557</v>
      </c>
      <c r="BM55" s="139">
        <f>IF(ISBLANK(laps_times[[#This Row],[56]]),"DNF",    rounds_cum_time[[#This Row],[55]]+laps_times[[#This Row],[56]])</f>
        <v>0.13295818287037039</v>
      </c>
      <c r="BN55" s="139">
        <f>IF(ISBLANK(laps_times[[#This Row],[57]]),"DNF",    rounds_cum_time[[#This Row],[56]]+laps_times[[#This Row],[57]])</f>
        <v>0.13587155092592595</v>
      </c>
      <c r="BO55" s="139">
        <f>IF(ISBLANK(laps_times[[#This Row],[58]]),"DNF",    rounds_cum_time[[#This Row],[57]]+laps_times[[#This Row],[58]])</f>
        <v>0.13893812500000002</v>
      </c>
      <c r="BP55" s="139">
        <f>IF(ISBLANK(laps_times[[#This Row],[59]]),"DNF",    rounds_cum_time[[#This Row],[58]]+laps_times[[#This Row],[59]])</f>
        <v>0.14177577546296299</v>
      </c>
      <c r="BQ55" s="139">
        <f>IF(ISBLANK(laps_times[[#This Row],[60]]),"DNF",    rounds_cum_time[[#This Row],[59]]+laps_times[[#This Row],[60]])</f>
        <v>0.14494886574074078</v>
      </c>
      <c r="BR55" s="139">
        <f>IF(ISBLANK(laps_times[[#This Row],[61]]),"DNF",    rounds_cum_time[[#This Row],[60]]+laps_times[[#This Row],[61]])</f>
        <v>0.14783035879629633</v>
      </c>
      <c r="BS55" s="139">
        <f>IF(ISBLANK(laps_times[[#This Row],[62]]),"DNF",    rounds_cum_time[[#This Row],[61]]+laps_times[[#This Row],[62]])</f>
        <v>0.15080616898148153</v>
      </c>
      <c r="BT55" s="140">
        <f>IF(ISBLANK(laps_times[[#This Row],[63]]),"DNF",    rounds_cum_time[[#This Row],[62]]+laps_times[[#This Row],[63]])</f>
        <v>0.15368049768518524</v>
      </c>
    </row>
    <row r="56" spans="2:72" x14ac:dyDescent="0.2">
      <c r="B56" s="130">
        <f>laps_times[[#This Row],[poř]]</f>
        <v>51</v>
      </c>
      <c r="C56" s="131">
        <f>laps_times[[#This Row],[s.č.]]</f>
        <v>57</v>
      </c>
      <c r="D56" s="131" t="str">
        <f>laps_times[[#This Row],[jméno]]</f>
        <v>Macek Tomáš</v>
      </c>
      <c r="E56" s="132">
        <f>laps_times[[#This Row],[roč]]</f>
        <v>1979</v>
      </c>
      <c r="F56" s="132" t="str">
        <f>laps_times[[#This Row],[kat]]</f>
        <v>MA</v>
      </c>
      <c r="G56" s="132">
        <f>laps_times[[#This Row],[poř_kat]]</f>
        <v>14</v>
      </c>
      <c r="H56" s="131" t="str">
        <f>laps_times[[#This Row],[klub]]</f>
        <v>AC Mageo</v>
      </c>
      <c r="I56" s="134">
        <f>laps_times[[#This Row],[celk. čas]]</f>
        <v>0.15375913194444443</v>
      </c>
      <c r="J56" s="139">
        <f>laps_times[[#This Row],[1]]</f>
        <v>2.990428240740741E-3</v>
      </c>
      <c r="K56" s="139">
        <f>IF(ISBLANK(laps_times[[#This Row],[2]]),"DNF",    rounds_cum_time[[#This Row],[1]]+laps_times[[#This Row],[2]])</f>
        <v>5.2648842592592591E-3</v>
      </c>
      <c r="L56" s="139">
        <f>IF(ISBLANK(laps_times[[#This Row],[3]]),"DNF",    rounds_cum_time[[#This Row],[2]]+laps_times[[#This Row],[3]])</f>
        <v>7.5885532407407412E-3</v>
      </c>
      <c r="M56" s="139">
        <f>IF(ISBLANK(laps_times[[#This Row],[4]]),"DNF",    rounds_cum_time[[#This Row],[3]]+laps_times[[#This Row],[4]])</f>
        <v>9.9172453703703714E-3</v>
      </c>
      <c r="N56" s="139">
        <f>IF(ISBLANK(laps_times[[#This Row],[5]]),"DNF",    rounds_cum_time[[#This Row],[4]]+laps_times[[#This Row],[5]])</f>
        <v>1.2167395833333334E-2</v>
      </c>
      <c r="O56" s="139">
        <f>IF(ISBLANK(laps_times[[#This Row],[6]]),"DNF",    rounds_cum_time[[#This Row],[5]]+laps_times[[#This Row],[6]])</f>
        <v>1.4463981481481482E-2</v>
      </c>
      <c r="P56" s="139">
        <f>IF(ISBLANK(laps_times[[#This Row],[7]]),"DNF",    rounds_cum_time[[#This Row],[6]]+laps_times[[#This Row],[7]])</f>
        <v>1.6822789351851851E-2</v>
      </c>
      <c r="Q56" s="139">
        <f>IF(ISBLANK(laps_times[[#This Row],[8]]),"DNF",    rounds_cum_time[[#This Row],[7]]+laps_times[[#This Row],[8]])</f>
        <v>1.9151446759259259E-2</v>
      </c>
      <c r="R56" s="139">
        <f>IF(ISBLANK(laps_times[[#This Row],[9]]),"DNF",    rounds_cum_time[[#This Row],[8]]+laps_times[[#This Row],[9]])</f>
        <v>2.1469872685185184E-2</v>
      </c>
      <c r="S56" s="139">
        <f>IF(ISBLANK(laps_times[[#This Row],[10]]),"DNF",    rounds_cum_time[[#This Row],[9]]+laps_times[[#This Row],[10]])</f>
        <v>2.3759560185185186E-2</v>
      </c>
      <c r="T56" s="139">
        <f>IF(ISBLANK(laps_times[[#This Row],[11]]),"DNF",    rounds_cum_time[[#This Row],[10]]+laps_times[[#This Row],[11]])</f>
        <v>2.6056435185185186E-2</v>
      </c>
      <c r="U56" s="139">
        <f>IF(ISBLANK(laps_times[[#This Row],[12]]),"DNF",    rounds_cum_time[[#This Row],[11]]+laps_times[[#This Row],[12]])</f>
        <v>2.8392407407407408E-2</v>
      </c>
      <c r="V56" s="139">
        <f>IF(ISBLANK(laps_times[[#This Row],[13]]),"DNF",    rounds_cum_time[[#This Row],[12]]+laps_times[[#This Row],[13]])</f>
        <v>3.0691840277777778E-2</v>
      </c>
      <c r="W56" s="139">
        <f>IF(ISBLANK(laps_times[[#This Row],[14]]),"DNF",    rounds_cum_time[[#This Row],[13]]+laps_times[[#This Row],[14]])</f>
        <v>3.2997442129629628E-2</v>
      </c>
      <c r="X56" s="139">
        <f>IF(ISBLANK(laps_times[[#This Row],[15]]),"DNF",    rounds_cum_time[[#This Row],[14]]+laps_times[[#This Row],[15]])</f>
        <v>3.5299270833333334E-2</v>
      </c>
      <c r="Y56" s="139">
        <f>IF(ISBLANK(laps_times[[#This Row],[16]]),"DNF",    rounds_cum_time[[#This Row],[15]]+laps_times[[#This Row],[16]])</f>
        <v>3.760585648148148E-2</v>
      </c>
      <c r="Z56" s="139">
        <f>IF(ISBLANK(laps_times[[#This Row],[17]]),"DNF",    rounds_cum_time[[#This Row],[16]]+laps_times[[#This Row],[17]])</f>
        <v>3.9921608796296297E-2</v>
      </c>
      <c r="AA56" s="139">
        <f>IF(ISBLANK(laps_times[[#This Row],[18]]),"DNF",    rounds_cum_time[[#This Row],[17]]+laps_times[[#This Row],[18]])</f>
        <v>4.2315266203703704E-2</v>
      </c>
      <c r="AB56" s="139">
        <f>IF(ISBLANK(laps_times[[#This Row],[19]]),"DNF",    rounds_cum_time[[#This Row],[18]]+laps_times[[#This Row],[19]])</f>
        <v>4.4611655092592593E-2</v>
      </c>
      <c r="AC56" s="139">
        <f>IF(ISBLANK(laps_times[[#This Row],[20]]),"DNF",    rounds_cum_time[[#This Row],[19]]+laps_times[[#This Row],[20]])</f>
        <v>4.6876979166666666E-2</v>
      </c>
      <c r="AD56" s="139">
        <f>IF(ISBLANK(laps_times[[#This Row],[21]]),"DNF",    rounds_cum_time[[#This Row],[20]]+laps_times[[#This Row],[21]])</f>
        <v>4.9225081018518517E-2</v>
      </c>
      <c r="AE56" s="139">
        <f>IF(ISBLANK(laps_times[[#This Row],[22]]),"DNF",    rounds_cum_time[[#This Row],[21]]+laps_times[[#This Row],[22]])</f>
        <v>5.1482083333333331E-2</v>
      </c>
      <c r="AF56" s="139">
        <f>IF(ISBLANK(laps_times[[#This Row],[23]]),"DNF",    rounds_cum_time[[#This Row],[22]]+laps_times[[#This Row],[23]])</f>
        <v>5.3803391203703699E-2</v>
      </c>
      <c r="AG56" s="139">
        <f>IF(ISBLANK(laps_times[[#This Row],[24]]),"DNF",    rounds_cum_time[[#This Row],[23]]+laps_times[[#This Row],[24]])</f>
        <v>5.6080486111111105E-2</v>
      </c>
      <c r="AH56" s="139">
        <f>IF(ISBLANK(laps_times[[#This Row],[25]]),"DNF",    rounds_cum_time[[#This Row],[24]]+laps_times[[#This Row],[25]])</f>
        <v>5.8421203703703697E-2</v>
      </c>
      <c r="AI56" s="139">
        <f>IF(ISBLANK(laps_times[[#This Row],[26]]),"DNF",    rounds_cum_time[[#This Row],[25]]+laps_times[[#This Row],[26]])</f>
        <v>6.0711539351851848E-2</v>
      </c>
      <c r="AJ56" s="139">
        <f>IF(ISBLANK(laps_times[[#This Row],[27]]),"DNF",    rounds_cum_time[[#This Row],[26]]+laps_times[[#This Row],[27]])</f>
        <v>6.3009988425925922E-2</v>
      </c>
      <c r="AK56" s="139">
        <f>IF(ISBLANK(laps_times[[#This Row],[28]]),"DNF",    rounds_cum_time[[#This Row],[27]]+laps_times[[#This Row],[28]])</f>
        <v>6.5316261574074067E-2</v>
      </c>
      <c r="AL56" s="139">
        <f>IF(ISBLANK(laps_times[[#This Row],[29]]),"DNF",    rounds_cum_time[[#This Row],[28]]+laps_times[[#This Row],[29]])</f>
        <v>6.7660659722222211E-2</v>
      </c>
      <c r="AM56" s="139">
        <f>IF(ISBLANK(laps_times[[#This Row],[30]]),"DNF",    rounds_cum_time[[#This Row],[29]]+laps_times[[#This Row],[30]])</f>
        <v>7.0022210648148134E-2</v>
      </c>
      <c r="AN56" s="139">
        <f>IF(ISBLANK(laps_times[[#This Row],[31]]),"DNF",    rounds_cum_time[[#This Row],[30]]+laps_times[[#This Row],[31]])</f>
        <v>7.2397106481481469E-2</v>
      </c>
      <c r="AO56" s="139">
        <f>IF(ISBLANK(laps_times[[#This Row],[32]]),"DNF",    rounds_cum_time[[#This Row],[31]]+laps_times[[#This Row],[32]])</f>
        <v>7.4709675925925909E-2</v>
      </c>
      <c r="AP56" s="139">
        <f>IF(ISBLANK(laps_times[[#This Row],[33]]),"DNF",    rounds_cum_time[[#This Row],[32]]+laps_times[[#This Row],[33]])</f>
        <v>7.700225694444443E-2</v>
      </c>
      <c r="AQ56" s="139">
        <f>IF(ISBLANK(laps_times[[#This Row],[34]]),"DNF",    rounds_cum_time[[#This Row],[33]]+laps_times[[#This Row],[34]])</f>
        <v>7.9418946759259243E-2</v>
      </c>
      <c r="AR56" s="139">
        <f>IF(ISBLANK(laps_times[[#This Row],[35]]),"DNF",    rounds_cum_time[[#This Row],[34]]+laps_times[[#This Row],[35]])</f>
        <v>8.198635416666665E-2</v>
      </c>
      <c r="AS56" s="139">
        <f>IF(ISBLANK(laps_times[[#This Row],[36]]),"DNF",    rounds_cum_time[[#This Row],[35]]+laps_times[[#This Row],[36]])</f>
        <v>8.4570937499999985E-2</v>
      </c>
      <c r="AT56" s="139">
        <f>IF(ISBLANK(laps_times[[#This Row],[37]]),"DNF",    rounds_cum_time[[#This Row],[36]]+laps_times[[#This Row],[37]])</f>
        <v>8.692388888888887E-2</v>
      </c>
      <c r="AU56" s="139">
        <f>IF(ISBLANK(laps_times[[#This Row],[38]]),"DNF",    rounds_cum_time[[#This Row],[37]]+laps_times[[#This Row],[38]])</f>
        <v>8.9215185185185161E-2</v>
      </c>
      <c r="AV56" s="139">
        <f>IF(ISBLANK(laps_times[[#This Row],[39]]),"DNF",    rounds_cum_time[[#This Row],[38]]+laps_times[[#This Row],[39]])</f>
        <v>9.1470300925925896E-2</v>
      </c>
      <c r="AW56" s="139">
        <f>IF(ISBLANK(laps_times[[#This Row],[40]]),"DNF",    rounds_cum_time[[#This Row],[39]]+laps_times[[#This Row],[40]])</f>
        <v>9.3884456018518483E-2</v>
      </c>
      <c r="AX56" s="139">
        <f>IF(ISBLANK(laps_times[[#This Row],[41]]),"DNF",    rounds_cum_time[[#This Row],[40]]+laps_times[[#This Row],[41]])</f>
        <v>9.6198182870370338E-2</v>
      </c>
      <c r="AY56" s="139">
        <f>IF(ISBLANK(laps_times[[#This Row],[42]]),"DNF",    rounds_cum_time[[#This Row],[41]]+laps_times[[#This Row],[42]])</f>
        <v>9.8545462962962932E-2</v>
      </c>
      <c r="AZ56" s="139">
        <f>IF(ISBLANK(laps_times[[#This Row],[43]]),"DNF",    rounds_cum_time[[#This Row],[42]]+laps_times[[#This Row],[43]])</f>
        <v>0.1009653472222222</v>
      </c>
      <c r="BA56" s="139">
        <f>IF(ISBLANK(laps_times[[#This Row],[44]]),"DNF",    rounds_cum_time[[#This Row],[43]]+laps_times[[#This Row],[44]])</f>
        <v>0.10326611111111109</v>
      </c>
      <c r="BB56" s="139">
        <f>IF(ISBLANK(laps_times[[#This Row],[45]]),"DNF",    rounds_cum_time[[#This Row],[44]]+laps_times[[#This Row],[45]])</f>
        <v>0.10562660879629628</v>
      </c>
      <c r="BC56" s="139">
        <f>IF(ISBLANK(laps_times[[#This Row],[46]]),"DNF",    rounds_cum_time[[#This Row],[45]]+laps_times[[#This Row],[46]])</f>
        <v>0.10803990740740739</v>
      </c>
      <c r="BD56" s="139">
        <f>IF(ISBLANK(laps_times[[#This Row],[47]]),"DNF",    rounds_cum_time[[#This Row],[46]]+laps_times[[#This Row],[47]])</f>
        <v>0.11058270833333332</v>
      </c>
      <c r="BE56" s="139">
        <f>IF(ISBLANK(laps_times[[#This Row],[48]]),"DNF",    rounds_cum_time[[#This Row],[47]]+laps_times[[#This Row],[48]])</f>
        <v>0.11314277777777776</v>
      </c>
      <c r="BF56" s="139">
        <f>IF(ISBLANK(laps_times[[#This Row],[49]]),"DNF",    rounds_cum_time[[#This Row],[48]]+laps_times[[#This Row],[49]])</f>
        <v>0.11558645833333331</v>
      </c>
      <c r="BG56" s="139">
        <f>IF(ISBLANK(laps_times[[#This Row],[50]]),"DNF",    rounds_cum_time[[#This Row],[49]]+laps_times[[#This Row],[50]])</f>
        <v>0.11834937499999998</v>
      </c>
      <c r="BH56" s="139">
        <f>IF(ISBLANK(laps_times[[#This Row],[51]]),"DNF",    rounds_cum_time[[#This Row],[50]]+laps_times[[#This Row],[51]])</f>
        <v>0.1208688773148148</v>
      </c>
      <c r="BI56" s="139">
        <f>IF(ISBLANK(laps_times[[#This Row],[52]]),"DNF",    rounds_cum_time[[#This Row],[51]]+laps_times[[#This Row],[52]])</f>
        <v>0.12342028935185184</v>
      </c>
      <c r="BJ56" s="139">
        <f>IF(ISBLANK(laps_times[[#This Row],[53]]),"DNF",    rounds_cum_time[[#This Row],[52]]+laps_times[[#This Row],[53]])</f>
        <v>0.12634229166666666</v>
      </c>
      <c r="BK56" s="139">
        <f>IF(ISBLANK(laps_times[[#This Row],[54]]),"DNF",    rounds_cum_time[[#This Row],[53]]+laps_times[[#This Row],[54]])</f>
        <v>0.12890831018518517</v>
      </c>
      <c r="BL56" s="139">
        <f>IF(ISBLANK(laps_times[[#This Row],[55]]),"DNF",    rounds_cum_time[[#This Row],[54]]+laps_times[[#This Row],[55]])</f>
        <v>0.13163255787037034</v>
      </c>
      <c r="BM56" s="139">
        <f>IF(ISBLANK(laps_times[[#This Row],[56]]),"DNF",    rounds_cum_time[[#This Row],[55]]+laps_times[[#This Row],[56]])</f>
        <v>0.13492626157407406</v>
      </c>
      <c r="BN56" s="139">
        <f>IF(ISBLANK(laps_times[[#This Row],[57]]),"DNF",    rounds_cum_time[[#This Row],[56]]+laps_times[[#This Row],[57]])</f>
        <v>0.13753538194444442</v>
      </c>
      <c r="BO56" s="139">
        <f>IF(ISBLANK(laps_times[[#This Row],[58]]),"DNF",    rounds_cum_time[[#This Row],[57]]+laps_times[[#This Row],[58]])</f>
        <v>0.14014079861111109</v>
      </c>
      <c r="BP56" s="139">
        <f>IF(ISBLANK(laps_times[[#This Row],[59]]),"DNF",    rounds_cum_time[[#This Row],[58]]+laps_times[[#This Row],[59]])</f>
        <v>0.14280740740740738</v>
      </c>
      <c r="BQ56" s="139">
        <f>IF(ISBLANK(laps_times[[#This Row],[60]]),"DNF",    rounds_cum_time[[#This Row],[59]]+laps_times[[#This Row],[60]])</f>
        <v>0.14557011574074072</v>
      </c>
      <c r="BR56" s="139">
        <f>IF(ISBLANK(laps_times[[#This Row],[61]]),"DNF",    rounds_cum_time[[#This Row],[60]]+laps_times[[#This Row],[61]])</f>
        <v>0.14821290509259258</v>
      </c>
      <c r="BS56" s="139">
        <f>IF(ISBLANK(laps_times[[#This Row],[62]]),"DNF",    rounds_cum_time[[#This Row],[61]]+laps_times[[#This Row],[62]])</f>
        <v>0.15107427083333333</v>
      </c>
      <c r="BT56" s="140">
        <f>IF(ISBLANK(laps_times[[#This Row],[63]]),"DNF",    rounds_cum_time[[#This Row],[62]]+laps_times[[#This Row],[63]])</f>
        <v>0.15375913194444443</v>
      </c>
    </row>
    <row r="57" spans="2:72" x14ac:dyDescent="0.2">
      <c r="B57" s="130">
        <f>laps_times[[#This Row],[poř]]</f>
        <v>52</v>
      </c>
      <c r="C57" s="131">
        <f>laps_times[[#This Row],[s.č.]]</f>
        <v>80</v>
      </c>
      <c r="D57" s="131" t="str">
        <f>laps_times[[#This Row],[jméno]]</f>
        <v>Maršík Miloš</v>
      </c>
      <c r="E57" s="132">
        <f>laps_times[[#This Row],[roč]]</f>
        <v>1966</v>
      </c>
      <c r="F57" s="132" t="str">
        <f>laps_times[[#This Row],[kat]]</f>
        <v>MB</v>
      </c>
      <c r="G57" s="132">
        <f>laps_times[[#This Row],[poř_kat]]</f>
        <v>22</v>
      </c>
      <c r="H57" s="131" t="str">
        <f>laps_times[[#This Row],[klub]]</f>
        <v>TC Dvořák Č. Budějovice</v>
      </c>
      <c r="I57" s="134">
        <f>laps_times[[#This Row],[celk. čas]]</f>
        <v>0.15476525462962962</v>
      </c>
      <c r="J57" s="139">
        <f>laps_times[[#This Row],[1]]</f>
        <v>2.91818287037037E-3</v>
      </c>
      <c r="K57" s="139">
        <f>IF(ISBLANK(laps_times[[#This Row],[2]]),"DNF",    rounds_cum_time[[#This Row],[1]]+laps_times[[#This Row],[2]])</f>
        <v>5.1455555555555551E-3</v>
      </c>
      <c r="L57" s="139">
        <f>IF(ISBLANK(laps_times[[#This Row],[3]]),"DNF",    rounds_cum_time[[#This Row],[2]]+laps_times[[#This Row],[3]])</f>
        <v>7.4095833333333331E-3</v>
      </c>
      <c r="M57" s="139">
        <f>IF(ISBLANK(laps_times[[#This Row],[4]]),"DNF",    rounds_cum_time[[#This Row],[3]]+laps_times[[#This Row],[4]])</f>
        <v>9.6393402777777779E-3</v>
      </c>
      <c r="N57" s="139">
        <f>IF(ISBLANK(laps_times[[#This Row],[5]]),"DNF",    rounds_cum_time[[#This Row],[4]]+laps_times[[#This Row],[5]])</f>
        <v>1.1900752314814815E-2</v>
      </c>
      <c r="O57" s="139">
        <f>IF(ISBLANK(laps_times[[#This Row],[6]]),"DNF",    rounds_cum_time[[#This Row],[5]]+laps_times[[#This Row],[6]])</f>
        <v>1.4180937500000001E-2</v>
      </c>
      <c r="P57" s="139">
        <f>IF(ISBLANK(laps_times[[#This Row],[7]]),"DNF",    rounds_cum_time[[#This Row],[6]]+laps_times[[#This Row],[7]])</f>
        <v>1.6498645833333336E-2</v>
      </c>
      <c r="Q57" s="139">
        <f>IF(ISBLANK(laps_times[[#This Row],[8]]),"DNF",    rounds_cum_time[[#This Row],[7]]+laps_times[[#This Row],[8]])</f>
        <v>1.8799131944444446E-2</v>
      </c>
      <c r="R57" s="139">
        <f>IF(ISBLANK(laps_times[[#This Row],[9]]),"DNF",    rounds_cum_time[[#This Row],[8]]+laps_times[[#This Row],[9]])</f>
        <v>2.1092546296296297E-2</v>
      </c>
      <c r="S57" s="139">
        <f>IF(ISBLANK(laps_times[[#This Row],[10]]),"DNF",    rounds_cum_time[[#This Row],[9]]+laps_times[[#This Row],[10]])</f>
        <v>2.3374305555555558E-2</v>
      </c>
      <c r="T57" s="139">
        <f>IF(ISBLANK(laps_times[[#This Row],[11]]),"DNF",    rounds_cum_time[[#This Row],[10]]+laps_times[[#This Row],[11]])</f>
        <v>2.5648101851851852E-2</v>
      </c>
      <c r="U57" s="139">
        <f>IF(ISBLANK(laps_times[[#This Row],[12]]),"DNF",    rounds_cum_time[[#This Row],[11]]+laps_times[[#This Row],[12]])</f>
        <v>2.7946956018518519E-2</v>
      </c>
      <c r="V57" s="139">
        <f>IF(ISBLANK(laps_times[[#This Row],[13]]),"DNF",    rounds_cum_time[[#This Row],[12]]+laps_times[[#This Row],[13]])</f>
        <v>3.026068287037037E-2</v>
      </c>
      <c r="W57" s="139">
        <f>IF(ISBLANK(laps_times[[#This Row],[14]]),"DNF",    rounds_cum_time[[#This Row],[13]]+laps_times[[#This Row],[14]])</f>
        <v>3.2573136574074076E-2</v>
      </c>
      <c r="X57" s="139">
        <f>IF(ISBLANK(laps_times[[#This Row],[15]]),"DNF",    rounds_cum_time[[#This Row],[14]]+laps_times[[#This Row],[15]])</f>
        <v>3.4866458333333336E-2</v>
      </c>
      <c r="Y57" s="139">
        <f>IF(ISBLANK(laps_times[[#This Row],[16]]),"DNF",    rounds_cum_time[[#This Row],[15]]+laps_times[[#This Row],[16]])</f>
        <v>3.7163657407407409E-2</v>
      </c>
      <c r="Z57" s="139">
        <f>IF(ISBLANK(laps_times[[#This Row],[17]]),"DNF",    rounds_cum_time[[#This Row],[16]]+laps_times[[#This Row],[17]])</f>
        <v>3.9532754629629629E-2</v>
      </c>
      <c r="AA57" s="139">
        <f>IF(ISBLANK(laps_times[[#This Row],[18]]),"DNF",    rounds_cum_time[[#This Row],[17]]+laps_times[[#This Row],[18]])</f>
        <v>4.1854143518518516E-2</v>
      </c>
      <c r="AB57" s="139">
        <f>IF(ISBLANK(laps_times[[#This Row],[19]]),"DNF",    rounds_cum_time[[#This Row],[18]]+laps_times[[#This Row],[19]])</f>
        <v>4.4269386574074074E-2</v>
      </c>
      <c r="AC57" s="139">
        <f>IF(ISBLANK(laps_times[[#This Row],[20]]),"DNF",    rounds_cum_time[[#This Row],[19]]+laps_times[[#This Row],[20]])</f>
        <v>4.6571574074074071E-2</v>
      </c>
      <c r="AD57" s="139">
        <f>IF(ISBLANK(laps_times[[#This Row],[21]]),"DNF",    rounds_cum_time[[#This Row],[20]]+laps_times[[#This Row],[21]])</f>
        <v>4.8885162037037036E-2</v>
      </c>
      <c r="AE57" s="139">
        <f>IF(ISBLANK(laps_times[[#This Row],[22]]),"DNF",    rounds_cum_time[[#This Row],[21]]+laps_times[[#This Row],[22]])</f>
        <v>5.1182766203703704E-2</v>
      </c>
      <c r="AF57" s="139">
        <f>IF(ISBLANK(laps_times[[#This Row],[23]]),"DNF",    rounds_cum_time[[#This Row],[22]]+laps_times[[#This Row],[23]])</f>
        <v>5.3516527777777781E-2</v>
      </c>
      <c r="AG57" s="139">
        <f>IF(ISBLANK(laps_times[[#This Row],[24]]),"DNF",    rounds_cum_time[[#This Row],[23]]+laps_times[[#This Row],[24]])</f>
        <v>5.5884479166666667E-2</v>
      </c>
      <c r="AH57" s="139">
        <f>IF(ISBLANK(laps_times[[#This Row],[25]]),"DNF",    rounds_cum_time[[#This Row],[24]]+laps_times[[#This Row],[25]])</f>
        <v>5.8210300925925926E-2</v>
      </c>
      <c r="AI57" s="139">
        <f>IF(ISBLANK(laps_times[[#This Row],[26]]),"DNF",    rounds_cum_time[[#This Row],[25]]+laps_times[[#This Row],[26]])</f>
        <v>6.0551793981481479E-2</v>
      </c>
      <c r="AJ57" s="139">
        <f>IF(ISBLANK(laps_times[[#This Row],[27]]),"DNF",    rounds_cum_time[[#This Row],[26]]+laps_times[[#This Row],[27]])</f>
        <v>6.2906076388888885E-2</v>
      </c>
      <c r="AK57" s="139">
        <f>IF(ISBLANK(laps_times[[#This Row],[28]]),"DNF",    rounds_cum_time[[#This Row],[27]]+laps_times[[#This Row],[28]])</f>
        <v>6.5316018518518509E-2</v>
      </c>
      <c r="AL57" s="139">
        <f>IF(ISBLANK(laps_times[[#This Row],[29]]),"DNF",    rounds_cum_time[[#This Row],[28]]+laps_times[[#This Row],[29]])</f>
        <v>6.7676134259259252E-2</v>
      </c>
      <c r="AM57" s="139">
        <f>IF(ISBLANK(laps_times[[#This Row],[30]]),"DNF",    rounds_cum_time[[#This Row],[29]]+laps_times[[#This Row],[30]])</f>
        <v>7.0034224537037032E-2</v>
      </c>
      <c r="AN57" s="139">
        <f>IF(ISBLANK(laps_times[[#This Row],[31]]),"DNF",    rounds_cum_time[[#This Row],[30]]+laps_times[[#This Row],[31]])</f>
        <v>7.2420104166666666E-2</v>
      </c>
      <c r="AO57" s="139">
        <f>IF(ISBLANK(laps_times[[#This Row],[32]]),"DNF",    rounds_cum_time[[#This Row],[31]]+laps_times[[#This Row],[32]])</f>
        <v>7.4900520833333331E-2</v>
      </c>
      <c r="AP57" s="139">
        <f>IF(ISBLANK(laps_times[[#This Row],[33]]),"DNF",    rounds_cum_time[[#This Row],[32]]+laps_times[[#This Row],[33]])</f>
        <v>7.7383564814814815E-2</v>
      </c>
      <c r="AQ57" s="139">
        <f>IF(ISBLANK(laps_times[[#This Row],[34]]),"DNF",    rounds_cum_time[[#This Row],[33]]+laps_times[[#This Row],[34]])</f>
        <v>7.9765092592592596E-2</v>
      </c>
      <c r="AR57" s="139">
        <f>IF(ISBLANK(laps_times[[#This Row],[35]]),"DNF",    rounds_cum_time[[#This Row],[34]]+laps_times[[#This Row],[35]])</f>
        <v>8.2164479166666665E-2</v>
      </c>
      <c r="AS57" s="139">
        <f>IF(ISBLANK(laps_times[[#This Row],[36]]),"DNF",    rounds_cum_time[[#This Row],[35]]+laps_times[[#This Row],[36]])</f>
        <v>8.4568402777777774E-2</v>
      </c>
      <c r="AT57" s="139">
        <f>IF(ISBLANK(laps_times[[#This Row],[37]]),"DNF",    rounds_cum_time[[#This Row],[36]]+laps_times[[#This Row],[37]])</f>
        <v>8.7032986111111113E-2</v>
      </c>
      <c r="AU57" s="139">
        <f>IF(ISBLANK(laps_times[[#This Row],[38]]),"DNF",    rounds_cum_time[[#This Row],[37]]+laps_times[[#This Row],[38]])</f>
        <v>8.9435648148148153E-2</v>
      </c>
      <c r="AV57" s="139">
        <f>IF(ISBLANK(laps_times[[#This Row],[39]]),"DNF",    rounds_cum_time[[#This Row],[38]]+laps_times[[#This Row],[39]])</f>
        <v>9.1840277777777785E-2</v>
      </c>
      <c r="AW57" s="139">
        <f>IF(ISBLANK(laps_times[[#This Row],[40]]),"DNF",    rounds_cum_time[[#This Row],[39]]+laps_times[[#This Row],[40]])</f>
        <v>9.4295254629629635E-2</v>
      </c>
      <c r="AX57" s="139">
        <f>IF(ISBLANK(laps_times[[#This Row],[41]]),"DNF",    rounds_cum_time[[#This Row],[40]]+laps_times[[#This Row],[41]])</f>
        <v>9.6786053240740744E-2</v>
      </c>
      <c r="AY57" s="139">
        <f>IF(ISBLANK(laps_times[[#This Row],[42]]),"DNF",    rounds_cum_time[[#This Row],[41]]+laps_times[[#This Row],[42]])</f>
        <v>9.9241400462962967E-2</v>
      </c>
      <c r="AZ57" s="139">
        <f>IF(ISBLANK(laps_times[[#This Row],[43]]),"DNF",    rounds_cum_time[[#This Row],[42]]+laps_times[[#This Row],[43]])</f>
        <v>0.10167239583333333</v>
      </c>
      <c r="BA57" s="139">
        <f>IF(ISBLANK(laps_times[[#This Row],[44]]),"DNF",    rounds_cum_time[[#This Row],[43]]+laps_times[[#This Row],[44]])</f>
        <v>0.10418277777777778</v>
      </c>
      <c r="BB57" s="139">
        <f>IF(ISBLANK(laps_times[[#This Row],[45]]),"DNF",    rounds_cum_time[[#This Row],[44]]+laps_times[[#This Row],[45]])</f>
        <v>0.10687071759259259</v>
      </c>
      <c r="BC57" s="139">
        <f>IF(ISBLANK(laps_times[[#This Row],[46]]),"DNF",    rounds_cum_time[[#This Row],[45]]+laps_times[[#This Row],[46]])</f>
        <v>0.10937175925925925</v>
      </c>
      <c r="BD57" s="139">
        <f>IF(ISBLANK(laps_times[[#This Row],[47]]),"DNF",    rounds_cum_time[[#This Row],[46]]+laps_times[[#This Row],[47]])</f>
        <v>0.11187099537037036</v>
      </c>
      <c r="BE57" s="139">
        <f>IF(ISBLANK(laps_times[[#This Row],[48]]),"DNF",    rounds_cum_time[[#This Row],[47]]+laps_times[[#This Row],[48]])</f>
        <v>0.11446378472222221</v>
      </c>
      <c r="BF57" s="139">
        <f>IF(ISBLANK(laps_times[[#This Row],[49]]),"DNF",    rounds_cum_time[[#This Row],[48]]+laps_times[[#This Row],[49]])</f>
        <v>0.11704864583333333</v>
      </c>
      <c r="BG57" s="139">
        <f>IF(ISBLANK(laps_times[[#This Row],[50]]),"DNF",    rounds_cum_time[[#This Row],[49]]+laps_times[[#This Row],[50]])</f>
        <v>0.11977738425925925</v>
      </c>
      <c r="BH57" s="139">
        <f>IF(ISBLANK(laps_times[[#This Row],[51]]),"DNF",    rounds_cum_time[[#This Row],[50]]+laps_times[[#This Row],[51]])</f>
        <v>0.1223929861111111</v>
      </c>
      <c r="BI57" s="139">
        <f>IF(ISBLANK(laps_times[[#This Row],[52]]),"DNF",    rounds_cum_time[[#This Row],[51]]+laps_times[[#This Row],[52]])</f>
        <v>0.12499383101851851</v>
      </c>
      <c r="BJ57" s="139">
        <f>IF(ISBLANK(laps_times[[#This Row],[53]]),"DNF",    rounds_cum_time[[#This Row],[52]]+laps_times[[#This Row],[53]])</f>
        <v>0.12768656249999999</v>
      </c>
      <c r="BK57" s="139">
        <f>IF(ISBLANK(laps_times[[#This Row],[54]]),"DNF",    rounds_cum_time[[#This Row],[53]]+laps_times[[#This Row],[54]])</f>
        <v>0.13031975694444442</v>
      </c>
      <c r="BL57" s="139">
        <f>IF(ISBLANK(laps_times[[#This Row],[55]]),"DNF",    rounds_cum_time[[#This Row],[54]]+laps_times[[#This Row],[55]])</f>
        <v>0.13303966435185183</v>
      </c>
      <c r="BM57" s="139">
        <f>IF(ISBLANK(laps_times[[#This Row],[56]]),"DNF",    rounds_cum_time[[#This Row],[55]]+laps_times[[#This Row],[56]])</f>
        <v>0.13596106481481479</v>
      </c>
      <c r="BN57" s="139">
        <f>IF(ISBLANK(laps_times[[#This Row],[57]]),"DNF",    rounds_cum_time[[#This Row],[56]]+laps_times[[#This Row],[57]])</f>
        <v>0.13873322916666664</v>
      </c>
      <c r="BO57" s="139">
        <f>IF(ISBLANK(laps_times[[#This Row],[58]]),"DNF",    rounds_cum_time[[#This Row],[57]]+laps_times[[#This Row],[58]])</f>
        <v>0.14158315972222218</v>
      </c>
      <c r="BP57" s="139">
        <f>IF(ISBLANK(laps_times[[#This Row],[59]]),"DNF",    rounds_cum_time[[#This Row],[58]]+laps_times[[#This Row],[59]])</f>
        <v>0.14431356481481478</v>
      </c>
      <c r="BQ57" s="139">
        <f>IF(ISBLANK(laps_times[[#This Row],[60]]),"DNF",    rounds_cum_time[[#This Row],[59]]+laps_times[[#This Row],[60]])</f>
        <v>0.14704384259259257</v>
      </c>
      <c r="BR57" s="139">
        <f>IF(ISBLANK(laps_times[[#This Row],[61]]),"DNF",    rounds_cum_time[[#This Row],[60]]+laps_times[[#This Row],[61]])</f>
        <v>0.14974833333333332</v>
      </c>
      <c r="BS57" s="139">
        <f>IF(ISBLANK(laps_times[[#This Row],[62]]),"DNF",    rounds_cum_time[[#This Row],[61]]+laps_times[[#This Row],[62]])</f>
        <v>0.15242075231481481</v>
      </c>
      <c r="BT57" s="140">
        <f>IF(ISBLANK(laps_times[[#This Row],[63]]),"DNF",    rounds_cum_time[[#This Row],[62]]+laps_times[[#This Row],[63]])</f>
        <v>0.15476525462962962</v>
      </c>
    </row>
    <row r="58" spans="2:72" x14ac:dyDescent="0.2">
      <c r="B58" s="130">
        <f>laps_times[[#This Row],[poř]]</f>
        <v>53</v>
      </c>
      <c r="C58" s="131">
        <f>laps_times[[#This Row],[s.č.]]</f>
        <v>113</v>
      </c>
      <c r="D58" s="131" t="str">
        <f>laps_times[[#This Row],[jméno]]</f>
        <v>Hasal Miroslav</v>
      </c>
      <c r="E58" s="132">
        <f>laps_times[[#This Row],[roč]]</f>
        <v>1965</v>
      </c>
      <c r="F58" s="132" t="str">
        <f>laps_times[[#This Row],[kat]]</f>
        <v>MC</v>
      </c>
      <c r="G58" s="132">
        <f>laps_times[[#This Row],[poř_kat]]</f>
        <v>13</v>
      </c>
      <c r="H58" s="131" t="str">
        <f>laps_times[[#This Row],[klub]]</f>
        <v>www.behej.com</v>
      </c>
      <c r="I58" s="134">
        <f>laps_times[[#This Row],[celk. čas]]</f>
        <v>0.1547816898148148</v>
      </c>
      <c r="J58" s="139">
        <f>laps_times[[#This Row],[1]]</f>
        <v>2.9423726851851855E-3</v>
      </c>
      <c r="K58" s="139">
        <f>IF(ISBLANK(laps_times[[#This Row],[2]]),"DNF",    rounds_cum_time[[#This Row],[1]]+laps_times[[#This Row],[2]])</f>
        <v>5.1878935185185188E-3</v>
      </c>
      <c r="L58" s="139">
        <f>IF(ISBLANK(laps_times[[#This Row],[3]]),"DNF",    rounds_cum_time[[#This Row],[2]]+laps_times[[#This Row],[3]])</f>
        <v>7.4351273148148146E-3</v>
      </c>
      <c r="M58" s="139">
        <f>IF(ISBLANK(laps_times[[#This Row],[4]]),"DNF",    rounds_cum_time[[#This Row],[3]]+laps_times[[#This Row],[4]])</f>
        <v>9.6969212962962955E-3</v>
      </c>
      <c r="N58" s="139">
        <f>IF(ISBLANK(laps_times[[#This Row],[5]]),"DNF",    rounds_cum_time[[#This Row],[4]]+laps_times[[#This Row],[5]])</f>
        <v>1.1979351851851852E-2</v>
      </c>
      <c r="O58" s="139">
        <f>IF(ISBLANK(laps_times[[#This Row],[6]]),"DNF",    rounds_cum_time[[#This Row],[5]]+laps_times[[#This Row],[6]])</f>
        <v>1.4243877314814815E-2</v>
      </c>
      <c r="P58" s="139">
        <f>IF(ISBLANK(laps_times[[#This Row],[7]]),"DNF",    rounds_cum_time[[#This Row],[6]]+laps_times[[#This Row],[7]])</f>
        <v>1.6521261574074075E-2</v>
      </c>
      <c r="Q58" s="139">
        <f>IF(ISBLANK(laps_times[[#This Row],[8]]),"DNF",    rounds_cum_time[[#This Row],[7]]+laps_times[[#This Row],[8]])</f>
        <v>1.8810613425925927E-2</v>
      </c>
      <c r="R58" s="139">
        <f>IF(ISBLANK(laps_times[[#This Row],[9]]),"DNF",    rounds_cum_time[[#This Row],[8]]+laps_times[[#This Row],[9]])</f>
        <v>2.1109675925925928E-2</v>
      </c>
      <c r="S58" s="139">
        <f>IF(ISBLANK(laps_times[[#This Row],[10]]),"DNF",    rounds_cum_time[[#This Row],[9]]+laps_times[[#This Row],[10]])</f>
        <v>2.3380682870370373E-2</v>
      </c>
      <c r="T58" s="139">
        <f>IF(ISBLANK(laps_times[[#This Row],[11]]),"DNF",    rounds_cum_time[[#This Row],[10]]+laps_times[[#This Row],[11]])</f>
        <v>2.5660358796296297E-2</v>
      </c>
      <c r="U58" s="139">
        <f>IF(ISBLANK(laps_times[[#This Row],[12]]),"DNF",    rounds_cum_time[[#This Row],[11]]+laps_times[[#This Row],[12]])</f>
        <v>2.7948159722222223E-2</v>
      </c>
      <c r="V58" s="139">
        <f>IF(ISBLANK(laps_times[[#This Row],[13]]),"DNF",    rounds_cum_time[[#This Row],[12]]+laps_times[[#This Row],[13]])</f>
        <v>3.0260891203703705E-2</v>
      </c>
      <c r="W58" s="139">
        <f>IF(ISBLANK(laps_times[[#This Row],[14]]),"DNF",    rounds_cum_time[[#This Row],[13]]+laps_times[[#This Row],[14]])</f>
        <v>3.2579525462962965E-2</v>
      </c>
      <c r="X58" s="139">
        <f>IF(ISBLANK(laps_times[[#This Row],[15]]),"DNF",    rounds_cum_time[[#This Row],[14]]+laps_times[[#This Row],[15]])</f>
        <v>3.4897060185185187E-2</v>
      </c>
      <c r="Y58" s="139">
        <f>IF(ISBLANK(laps_times[[#This Row],[16]]),"DNF",    rounds_cum_time[[#This Row],[15]]+laps_times[[#This Row],[16]])</f>
        <v>3.7177858796296301E-2</v>
      </c>
      <c r="Z58" s="139">
        <f>IF(ISBLANK(laps_times[[#This Row],[17]]),"DNF",    rounds_cum_time[[#This Row],[16]]+laps_times[[#This Row],[17]])</f>
        <v>3.9496666666666673E-2</v>
      </c>
      <c r="AA58" s="139">
        <f>IF(ISBLANK(laps_times[[#This Row],[18]]),"DNF",    rounds_cum_time[[#This Row],[17]]+laps_times[[#This Row],[18]])</f>
        <v>4.1766689814814822E-2</v>
      </c>
      <c r="AB58" s="139">
        <f>IF(ISBLANK(laps_times[[#This Row],[19]]),"DNF",    rounds_cum_time[[#This Row],[18]]+laps_times[[#This Row],[19]])</f>
        <v>4.4057002314814825E-2</v>
      </c>
      <c r="AC58" s="139">
        <f>IF(ISBLANK(laps_times[[#This Row],[20]]),"DNF",    rounds_cum_time[[#This Row],[19]]+laps_times[[#This Row],[20]])</f>
        <v>4.6358773148148159E-2</v>
      </c>
      <c r="AD58" s="139">
        <f>IF(ISBLANK(laps_times[[#This Row],[21]]),"DNF",    rounds_cum_time[[#This Row],[20]]+laps_times[[#This Row],[21]])</f>
        <v>4.8651458333333342E-2</v>
      </c>
      <c r="AE58" s="139">
        <f>IF(ISBLANK(laps_times[[#This Row],[22]]),"DNF",    rounds_cum_time[[#This Row],[21]]+laps_times[[#This Row],[22]])</f>
        <v>5.096239583333334E-2</v>
      </c>
      <c r="AF58" s="139">
        <f>IF(ISBLANK(laps_times[[#This Row],[23]]),"DNF",    rounds_cum_time[[#This Row],[22]]+laps_times[[#This Row],[23]])</f>
        <v>5.3248553240740751E-2</v>
      </c>
      <c r="AG58" s="139">
        <f>IF(ISBLANK(laps_times[[#This Row],[24]]),"DNF",    rounds_cum_time[[#This Row],[23]]+laps_times[[#This Row],[24]])</f>
        <v>5.5534386574074085E-2</v>
      </c>
      <c r="AH58" s="139">
        <f>IF(ISBLANK(laps_times[[#This Row],[25]]),"DNF",    rounds_cum_time[[#This Row],[24]]+laps_times[[#This Row],[25]])</f>
        <v>5.7840694444444458E-2</v>
      </c>
      <c r="AI58" s="139">
        <f>IF(ISBLANK(laps_times[[#This Row],[26]]),"DNF",    rounds_cum_time[[#This Row],[25]]+laps_times[[#This Row],[26]])</f>
        <v>6.0147037037037054E-2</v>
      </c>
      <c r="AJ58" s="139">
        <f>IF(ISBLANK(laps_times[[#This Row],[27]]),"DNF",    rounds_cum_time[[#This Row],[26]]+laps_times[[#This Row],[27]])</f>
        <v>6.2446076388888903E-2</v>
      </c>
      <c r="AK58" s="139">
        <f>IF(ISBLANK(laps_times[[#This Row],[28]]),"DNF",    rounds_cum_time[[#This Row],[27]]+laps_times[[#This Row],[28]])</f>
        <v>6.4771921296296317E-2</v>
      </c>
      <c r="AL58" s="139">
        <f>IF(ISBLANK(laps_times[[#This Row],[29]]),"DNF",    rounds_cum_time[[#This Row],[28]]+laps_times[[#This Row],[29]])</f>
        <v>6.7053136574074093E-2</v>
      </c>
      <c r="AM58" s="139">
        <f>IF(ISBLANK(laps_times[[#This Row],[30]]),"DNF",    rounds_cum_time[[#This Row],[29]]+laps_times[[#This Row],[30]])</f>
        <v>6.9325266203703717E-2</v>
      </c>
      <c r="AN58" s="139">
        <f>IF(ISBLANK(laps_times[[#This Row],[31]]),"DNF",    rounds_cum_time[[#This Row],[30]]+laps_times[[#This Row],[31]])</f>
        <v>7.1665555555555566E-2</v>
      </c>
      <c r="AO58" s="139">
        <f>IF(ISBLANK(laps_times[[#This Row],[32]]),"DNF",    rounds_cum_time[[#This Row],[31]]+laps_times[[#This Row],[32]])</f>
        <v>7.399444444444446E-2</v>
      </c>
      <c r="AP58" s="139">
        <f>IF(ISBLANK(laps_times[[#This Row],[33]]),"DNF",    rounds_cum_time[[#This Row],[32]]+laps_times[[#This Row],[33]])</f>
        <v>7.628533564814817E-2</v>
      </c>
      <c r="AQ58" s="139">
        <f>IF(ISBLANK(laps_times[[#This Row],[34]]),"DNF",    rounds_cum_time[[#This Row],[33]]+laps_times[[#This Row],[34]])</f>
        <v>7.8883321759259287E-2</v>
      </c>
      <c r="AR58" s="139">
        <f>IF(ISBLANK(laps_times[[#This Row],[35]]),"DNF",    rounds_cum_time[[#This Row],[34]]+laps_times[[#This Row],[35]])</f>
        <v>8.1247824074074104E-2</v>
      </c>
      <c r="AS58" s="139">
        <f>IF(ISBLANK(laps_times[[#This Row],[36]]),"DNF",    rounds_cum_time[[#This Row],[35]]+laps_times[[#This Row],[36]])</f>
        <v>8.3584756944444477E-2</v>
      </c>
      <c r="AT58" s="139">
        <f>IF(ISBLANK(laps_times[[#This Row],[37]]),"DNF",    rounds_cum_time[[#This Row],[36]]+laps_times[[#This Row],[37]])</f>
        <v>8.5936319444444478E-2</v>
      </c>
      <c r="AU58" s="139">
        <f>IF(ISBLANK(laps_times[[#This Row],[38]]),"DNF",    rounds_cum_time[[#This Row],[37]]+laps_times[[#This Row],[38]])</f>
        <v>8.8239618055555594E-2</v>
      </c>
      <c r="AV58" s="139">
        <f>IF(ISBLANK(laps_times[[#This Row],[39]]),"DNF",    rounds_cum_time[[#This Row],[38]]+laps_times[[#This Row],[39]])</f>
        <v>9.0574837962963006E-2</v>
      </c>
      <c r="AW58" s="139">
        <f>IF(ISBLANK(laps_times[[#This Row],[40]]),"DNF",    rounds_cum_time[[#This Row],[39]]+laps_times[[#This Row],[40]])</f>
        <v>9.3539490740740777E-2</v>
      </c>
      <c r="AX58" s="139">
        <f>IF(ISBLANK(laps_times[[#This Row],[41]]),"DNF",    rounds_cum_time[[#This Row],[40]]+laps_times[[#This Row],[41]])</f>
        <v>9.5946493055555596E-2</v>
      </c>
      <c r="AY58" s="139">
        <f>IF(ISBLANK(laps_times[[#This Row],[42]]),"DNF",    rounds_cum_time[[#This Row],[41]]+laps_times[[#This Row],[42]])</f>
        <v>9.8328090277777822E-2</v>
      </c>
      <c r="AZ58" s="139">
        <f>IF(ISBLANK(laps_times[[#This Row],[43]]),"DNF",    rounds_cum_time[[#This Row],[42]]+laps_times[[#This Row],[43]])</f>
        <v>0.10073105324074079</v>
      </c>
      <c r="BA58" s="139">
        <f>IF(ISBLANK(laps_times[[#This Row],[44]]),"DNF",    rounds_cum_time[[#This Row],[43]]+laps_times[[#This Row],[44]])</f>
        <v>0.10309540509259264</v>
      </c>
      <c r="BB58" s="139">
        <f>IF(ISBLANK(laps_times[[#This Row],[45]]),"DNF",    rounds_cum_time[[#This Row],[44]]+laps_times[[#This Row],[45]])</f>
        <v>0.10543568287037042</v>
      </c>
      <c r="BC58" s="139">
        <f>IF(ISBLANK(laps_times[[#This Row],[46]]),"DNF",    rounds_cum_time[[#This Row],[45]]+laps_times[[#This Row],[46]])</f>
        <v>0.10781746527777783</v>
      </c>
      <c r="BD58" s="139">
        <f>IF(ISBLANK(laps_times[[#This Row],[47]]),"DNF",    rounds_cum_time[[#This Row],[46]]+laps_times[[#This Row],[47]])</f>
        <v>0.11101972222222227</v>
      </c>
      <c r="BE58" s="139">
        <f>IF(ISBLANK(laps_times[[#This Row],[48]]),"DNF",    rounds_cum_time[[#This Row],[47]]+laps_times[[#This Row],[48]])</f>
        <v>0.1134936342592593</v>
      </c>
      <c r="BF58" s="139">
        <f>IF(ISBLANK(laps_times[[#This Row],[49]]),"DNF",    rounds_cum_time[[#This Row],[48]]+laps_times[[#This Row],[49]])</f>
        <v>0.11656921296296301</v>
      </c>
      <c r="BG58" s="139">
        <f>IF(ISBLANK(laps_times[[#This Row],[50]]),"DNF",    rounds_cum_time[[#This Row],[49]]+laps_times[[#This Row],[50]])</f>
        <v>0.11912228009259264</v>
      </c>
      <c r="BH58" s="139">
        <f>IF(ISBLANK(laps_times[[#This Row],[51]]),"DNF",    rounds_cum_time[[#This Row],[50]]+laps_times[[#This Row],[51]])</f>
        <v>0.12161893518518523</v>
      </c>
      <c r="BI58" s="139">
        <f>IF(ISBLANK(laps_times[[#This Row],[52]]),"DNF",    rounds_cum_time[[#This Row],[51]]+laps_times[[#This Row],[52]])</f>
        <v>0.12415018518518522</v>
      </c>
      <c r="BJ58" s="139">
        <f>IF(ISBLANK(laps_times[[#This Row],[53]]),"DNF",    rounds_cum_time[[#This Row],[52]]+laps_times[[#This Row],[53]])</f>
        <v>0.1266899768518519</v>
      </c>
      <c r="BK58" s="139">
        <f>IF(ISBLANK(laps_times[[#This Row],[54]]),"DNF",    rounds_cum_time[[#This Row],[53]]+laps_times[[#This Row],[54]])</f>
        <v>0.13041314814814819</v>
      </c>
      <c r="BL58" s="139">
        <f>IF(ISBLANK(laps_times[[#This Row],[55]]),"DNF",    rounds_cum_time[[#This Row],[54]]+laps_times[[#This Row],[55]])</f>
        <v>0.1331096180555556</v>
      </c>
      <c r="BM58" s="139">
        <f>IF(ISBLANK(laps_times[[#This Row],[56]]),"DNF",    rounds_cum_time[[#This Row],[55]]+laps_times[[#This Row],[56]])</f>
        <v>0.13566076388888892</v>
      </c>
      <c r="BN58" s="139">
        <f>IF(ISBLANK(laps_times[[#This Row],[57]]),"DNF",    rounds_cum_time[[#This Row],[56]]+laps_times[[#This Row],[57]])</f>
        <v>0.13824398148148151</v>
      </c>
      <c r="BO58" s="139">
        <f>IF(ISBLANK(laps_times[[#This Row],[58]]),"DNF",    rounds_cum_time[[#This Row],[57]]+laps_times[[#This Row],[58]])</f>
        <v>0.14082243055555557</v>
      </c>
      <c r="BP58" s="139">
        <f>IF(ISBLANK(laps_times[[#This Row],[59]]),"DNF",    rounds_cum_time[[#This Row],[58]]+laps_times[[#This Row],[59]])</f>
        <v>0.14434472222222225</v>
      </c>
      <c r="BQ58" s="139">
        <f>IF(ISBLANK(laps_times[[#This Row],[60]]),"DNF",    rounds_cum_time[[#This Row],[59]]+laps_times[[#This Row],[60]])</f>
        <v>0.14695892361111113</v>
      </c>
      <c r="BR58" s="139">
        <f>IF(ISBLANK(laps_times[[#This Row],[61]]),"DNF",    rounds_cum_time[[#This Row],[60]]+laps_times[[#This Row],[61]])</f>
        <v>0.14962002314814815</v>
      </c>
      <c r="BS58" s="139">
        <f>IF(ISBLANK(laps_times[[#This Row],[62]]),"DNF",    rounds_cum_time[[#This Row],[61]]+laps_times[[#This Row],[62]])</f>
        <v>0.15225447916666668</v>
      </c>
      <c r="BT58" s="140">
        <f>IF(ISBLANK(laps_times[[#This Row],[63]]),"DNF",    rounds_cum_time[[#This Row],[62]]+laps_times[[#This Row],[63]])</f>
        <v>0.15478168981481483</v>
      </c>
    </row>
    <row r="59" spans="2:72" x14ac:dyDescent="0.2">
      <c r="B59" s="130">
        <f>laps_times[[#This Row],[poř]]</f>
        <v>54</v>
      </c>
      <c r="C59" s="131">
        <f>laps_times[[#This Row],[s.č.]]</f>
        <v>94</v>
      </c>
      <c r="D59" s="131" t="str">
        <f>laps_times[[#This Row],[jméno]]</f>
        <v>Havel Milan</v>
      </c>
      <c r="E59" s="132">
        <f>laps_times[[#This Row],[roč]]</f>
        <v>1969</v>
      </c>
      <c r="F59" s="132" t="str">
        <f>laps_times[[#This Row],[kat]]</f>
        <v>MB</v>
      </c>
      <c r="G59" s="132">
        <f>laps_times[[#This Row],[poř_kat]]</f>
        <v>23</v>
      </c>
      <c r="H59" s="131" t="str">
        <f>laps_times[[#This Row],[klub]]</f>
        <v>Zdouň Hrádek</v>
      </c>
      <c r="I59" s="134">
        <f>laps_times[[#This Row],[celk. čas]]</f>
        <v>0.15495204861111112</v>
      </c>
      <c r="J59" s="139">
        <f>laps_times[[#This Row],[1]]</f>
        <v>2.6093634259259256E-3</v>
      </c>
      <c r="K59" s="139">
        <f>IF(ISBLANK(laps_times[[#This Row],[2]]),"DNF",    rounds_cum_time[[#This Row],[1]]+laps_times[[#This Row],[2]])</f>
        <v>4.6207754629629619E-3</v>
      </c>
      <c r="L59" s="139">
        <f>IF(ISBLANK(laps_times[[#This Row],[3]]),"DNF",    rounds_cum_time[[#This Row],[2]]+laps_times[[#This Row],[3]])</f>
        <v>6.7193749999999997E-3</v>
      </c>
      <c r="M59" s="139">
        <f>IF(ISBLANK(laps_times[[#This Row],[4]]),"DNF",    rounds_cum_time[[#This Row],[3]]+laps_times[[#This Row],[4]])</f>
        <v>8.8510185185185185E-3</v>
      </c>
      <c r="N59" s="139">
        <f>IF(ISBLANK(laps_times[[#This Row],[5]]),"DNF",    rounds_cum_time[[#This Row],[4]]+laps_times[[#This Row],[5]])</f>
        <v>1.0979236111111111E-2</v>
      </c>
      <c r="O59" s="139">
        <f>IF(ISBLANK(laps_times[[#This Row],[6]]),"DNF",    rounds_cum_time[[#This Row],[5]]+laps_times[[#This Row],[6]])</f>
        <v>1.310755787037037E-2</v>
      </c>
      <c r="P59" s="139">
        <f>IF(ISBLANK(laps_times[[#This Row],[7]]),"DNF",    rounds_cum_time[[#This Row],[6]]+laps_times[[#This Row],[7]])</f>
        <v>1.5209050925925926E-2</v>
      </c>
      <c r="Q59" s="139">
        <f>IF(ISBLANK(laps_times[[#This Row],[8]]),"DNF",    rounds_cum_time[[#This Row],[7]]+laps_times[[#This Row],[8]])</f>
        <v>1.7332534722222223E-2</v>
      </c>
      <c r="R59" s="139">
        <f>IF(ISBLANK(laps_times[[#This Row],[9]]),"DNF",    rounds_cum_time[[#This Row],[8]]+laps_times[[#This Row],[9]])</f>
        <v>1.9500439814814814E-2</v>
      </c>
      <c r="S59" s="139">
        <f>IF(ISBLANK(laps_times[[#This Row],[10]]),"DNF",    rounds_cum_time[[#This Row],[9]]+laps_times[[#This Row],[10]])</f>
        <v>2.1658599537037037E-2</v>
      </c>
      <c r="T59" s="139">
        <f>IF(ISBLANK(laps_times[[#This Row],[11]]),"DNF",    rounds_cum_time[[#This Row],[10]]+laps_times[[#This Row],[11]])</f>
        <v>2.3842083333333333E-2</v>
      </c>
      <c r="U59" s="139">
        <f>IF(ISBLANK(laps_times[[#This Row],[12]]),"DNF",    rounds_cum_time[[#This Row],[11]]+laps_times[[#This Row],[12]])</f>
        <v>2.6035393518518517E-2</v>
      </c>
      <c r="V59" s="139">
        <f>IF(ISBLANK(laps_times[[#This Row],[13]]),"DNF",    rounds_cum_time[[#This Row],[12]]+laps_times[[#This Row],[13]])</f>
        <v>2.8256527777777776E-2</v>
      </c>
      <c r="W59" s="139">
        <f>IF(ISBLANK(laps_times[[#This Row],[14]]),"DNF",    rounds_cum_time[[#This Row],[13]]+laps_times[[#This Row],[14]])</f>
        <v>3.0504224537037036E-2</v>
      </c>
      <c r="X59" s="139">
        <f>IF(ISBLANK(laps_times[[#This Row],[15]]),"DNF",    rounds_cum_time[[#This Row],[14]]+laps_times[[#This Row],[15]])</f>
        <v>3.2712847222222223E-2</v>
      </c>
      <c r="Y59" s="139">
        <f>IF(ISBLANK(laps_times[[#This Row],[16]]),"DNF",    rounds_cum_time[[#This Row],[15]]+laps_times[[#This Row],[16]])</f>
        <v>3.4912141203703707E-2</v>
      </c>
      <c r="Z59" s="139">
        <f>IF(ISBLANK(laps_times[[#This Row],[17]]),"DNF",    rounds_cum_time[[#This Row],[16]]+laps_times[[#This Row],[17]])</f>
        <v>3.7140046296296303E-2</v>
      </c>
      <c r="AA59" s="139">
        <f>IF(ISBLANK(laps_times[[#This Row],[18]]),"DNF",    rounds_cum_time[[#This Row],[17]]+laps_times[[#This Row],[18]])</f>
        <v>3.9338495370370374E-2</v>
      </c>
      <c r="AB59" s="139">
        <f>IF(ISBLANK(laps_times[[#This Row],[19]]),"DNF",    rounds_cum_time[[#This Row],[18]]+laps_times[[#This Row],[19]])</f>
        <v>4.1515706018518519E-2</v>
      </c>
      <c r="AC59" s="139">
        <f>IF(ISBLANK(laps_times[[#This Row],[20]]),"DNF",    rounds_cum_time[[#This Row],[19]]+laps_times[[#This Row],[20]])</f>
        <v>4.3769745370370372E-2</v>
      </c>
      <c r="AD59" s="139">
        <f>IF(ISBLANK(laps_times[[#This Row],[21]]),"DNF",    rounds_cum_time[[#This Row],[20]]+laps_times[[#This Row],[21]])</f>
        <v>4.5992453703703702E-2</v>
      </c>
      <c r="AE59" s="139">
        <f>IF(ISBLANK(laps_times[[#This Row],[22]]),"DNF",    rounds_cum_time[[#This Row],[21]]+laps_times[[#This Row],[22]])</f>
        <v>4.8265960648148143E-2</v>
      </c>
      <c r="AF59" s="139">
        <f>IF(ISBLANK(laps_times[[#This Row],[23]]),"DNF",    rounds_cum_time[[#This Row],[22]]+laps_times[[#This Row],[23]])</f>
        <v>5.0563229166666661E-2</v>
      </c>
      <c r="AG59" s="139">
        <f>IF(ISBLANK(laps_times[[#This Row],[24]]),"DNF",    rounds_cum_time[[#This Row],[23]]+laps_times[[#This Row],[24]])</f>
        <v>5.2802303240740735E-2</v>
      </c>
      <c r="AH59" s="139">
        <f>IF(ISBLANK(laps_times[[#This Row],[25]]),"DNF",    rounds_cum_time[[#This Row],[24]]+laps_times[[#This Row],[25]])</f>
        <v>5.508332175925925E-2</v>
      </c>
      <c r="AI59" s="139">
        <f>IF(ISBLANK(laps_times[[#This Row],[26]]),"DNF",    rounds_cum_time[[#This Row],[25]]+laps_times[[#This Row],[26]])</f>
        <v>5.7418460648148137E-2</v>
      </c>
      <c r="AJ59" s="139">
        <f>IF(ISBLANK(laps_times[[#This Row],[27]]),"DNF",    rounds_cum_time[[#This Row],[26]]+laps_times[[#This Row],[27]])</f>
        <v>5.9808541666666652E-2</v>
      </c>
      <c r="AK59" s="139">
        <f>IF(ISBLANK(laps_times[[#This Row],[28]]),"DNF",    rounds_cum_time[[#This Row],[27]]+laps_times[[#This Row],[28]])</f>
        <v>6.2084467592592577E-2</v>
      </c>
      <c r="AL59" s="139">
        <f>IF(ISBLANK(laps_times[[#This Row],[29]]),"DNF",    rounds_cum_time[[#This Row],[28]]+laps_times[[#This Row],[29]])</f>
        <v>6.442634259259257E-2</v>
      </c>
      <c r="AM59" s="139">
        <f>IF(ISBLANK(laps_times[[#This Row],[30]]),"DNF",    rounds_cum_time[[#This Row],[29]]+laps_times[[#This Row],[30]])</f>
        <v>6.677447916666665E-2</v>
      </c>
      <c r="AN59" s="139">
        <f>IF(ISBLANK(laps_times[[#This Row],[31]]),"DNF",    rounds_cum_time[[#This Row],[30]]+laps_times[[#This Row],[31]])</f>
        <v>6.9073344907407394E-2</v>
      </c>
      <c r="AO59" s="139">
        <f>IF(ISBLANK(laps_times[[#This Row],[32]]),"DNF",    rounds_cum_time[[#This Row],[31]]+laps_times[[#This Row],[32]])</f>
        <v>7.1507974537037028E-2</v>
      </c>
      <c r="AP59" s="139">
        <f>IF(ISBLANK(laps_times[[#This Row],[33]]),"DNF",    rounds_cum_time[[#This Row],[32]]+laps_times[[#This Row],[33]])</f>
        <v>7.3879097222222218E-2</v>
      </c>
      <c r="AQ59" s="139">
        <f>IF(ISBLANK(laps_times[[#This Row],[34]]),"DNF",    rounds_cum_time[[#This Row],[33]]+laps_times[[#This Row],[34]])</f>
        <v>7.6270763888888884E-2</v>
      </c>
      <c r="AR59" s="139">
        <f>IF(ISBLANK(laps_times[[#This Row],[35]]),"DNF",    rounds_cum_time[[#This Row],[34]]+laps_times[[#This Row],[35]])</f>
        <v>7.8750046296296297E-2</v>
      </c>
      <c r="AS59" s="139">
        <f>IF(ISBLANK(laps_times[[#This Row],[36]]),"DNF",    rounds_cum_time[[#This Row],[35]]+laps_times[[#This Row],[36]])</f>
        <v>8.1278761574074071E-2</v>
      </c>
      <c r="AT59" s="139">
        <f>IF(ISBLANK(laps_times[[#This Row],[37]]),"DNF",    rounds_cum_time[[#This Row],[36]]+laps_times[[#This Row],[37]])</f>
        <v>8.3704988425925927E-2</v>
      </c>
      <c r="AU59" s="139">
        <f>IF(ISBLANK(laps_times[[#This Row],[38]]),"DNF",    rounds_cum_time[[#This Row],[37]]+laps_times[[#This Row],[38]])</f>
        <v>8.6227106481481477E-2</v>
      </c>
      <c r="AV59" s="139">
        <f>IF(ISBLANK(laps_times[[#This Row],[39]]),"DNF",    rounds_cum_time[[#This Row],[38]]+laps_times[[#This Row],[39]])</f>
        <v>8.8699768518518518E-2</v>
      </c>
      <c r="AW59" s="139">
        <f>IF(ISBLANK(laps_times[[#This Row],[40]]),"DNF",    rounds_cum_time[[#This Row],[39]]+laps_times[[#This Row],[40]])</f>
        <v>9.1239583333333332E-2</v>
      </c>
      <c r="AX59" s="139">
        <f>IF(ISBLANK(laps_times[[#This Row],[41]]),"DNF",    rounds_cum_time[[#This Row],[40]]+laps_times[[#This Row],[41]])</f>
        <v>9.3767488425925929E-2</v>
      </c>
      <c r="AY59" s="139">
        <f>IF(ISBLANK(laps_times[[#This Row],[42]]),"DNF",    rounds_cum_time[[#This Row],[41]]+laps_times[[#This Row],[42]])</f>
        <v>9.6295393518518527E-2</v>
      </c>
      <c r="AZ59" s="139">
        <f>IF(ISBLANK(laps_times[[#This Row],[43]]),"DNF",    rounds_cum_time[[#This Row],[42]]+laps_times[[#This Row],[43]])</f>
        <v>9.8914641203703718E-2</v>
      </c>
      <c r="BA59" s="139">
        <f>IF(ISBLANK(laps_times[[#This Row],[44]]),"DNF",    rounds_cum_time[[#This Row],[43]]+laps_times[[#This Row],[44]])</f>
        <v>0.10160945601851853</v>
      </c>
      <c r="BB59" s="139">
        <f>IF(ISBLANK(laps_times[[#This Row],[45]]),"DNF",    rounds_cum_time[[#This Row],[44]]+laps_times[[#This Row],[45]])</f>
        <v>0.10430668981481483</v>
      </c>
      <c r="BC59" s="139">
        <f>IF(ISBLANK(laps_times[[#This Row],[46]]),"DNF",    rounds_cum_time[[#This Row],[45]]+laps_times[[#This Row],[46]])</f>
        <v>0.1069618865740741</v>
      </c>
      <c r="BD59" s="139">
        <f>IF(ISBLANK(laps_times[[#This Row],[47]]),"DNF",    rounds_cum_time[[#This Row],[46]]+laps_times[[#This Row],[47]])</f>
        <v>0.10968155092592595</v>
      </c>
      <c r="BE59" s="139">
        <f>IF(ISBLANK(laps_times[[#This Row],[48]]),"DNF",    rounds_cum_time[[#This Row],[47]]+laps_times[[#This Row],[48]])</f>
        <v>0.11245796296296298</v>
      </c>
      <c r="BF59" s="139">
        <f>IF(ISBLANK(laps_times[[#This Row],[49]]),"DNF",    rounds_cum_time[[#This Row],[48]]+laps_times[[#This Row],[49]])</f>
        <v>0.11526364583333336</v>
      </c>
      <c r="BG59" s="139">
        <f>IF(ISBLANK(laps_times[[#This Row],[50]]),"DNF",    rounds_cum_time[[#This Row],[49]]+laps_times[[#This Row],[50]])</f>
        <v>0.11800858796296299</v>
      </c>
      <c r="BH59" s="139">
        <f>IF(ISBLANK(laps_times[[#This Row],[51]]),"DNF",    rounds_cum_time[[#This Row],[50]]+laps_times[[#This Row],[51]])</f>
        <v>0.12094880787037039</v>
      </c>
      <c r="BI59" s="139">
        <f>IF(ISBLANK(laps_times[[#This Row],[52]]),"DNF",    rounds_cum_time[[#This Row],[51]]+laps_times[[#This Row],[52]])</f>
        <v>0.12379421296296299</v>
      </c>
      <c r="BJ59" s="139">
        <f>IF(ISBLANK(laps_times[[#This Row],[53]]),"DNF",    rounds_cum_time[[#This Row],[52]]+laps_times[[#This Row],[53]])</f>
        <v>0.12655784722222224</v>
      </c>
      <c r="BK59" s="139">
        <f>IF(ISBLANK(laps_times[[#This Row],[54]]),"DNF",    rounds_cum_time[[#This Row],[53]]+laps_times[[#This Row],[54]])</f>
        <v>0.12938024305555557</v>
      </c>
      <c r="BL59" s="139">
        <f>IF(ISBLANK(laps_times[[#This Row],[55]]),"DNF",    rounds_cum_time[[#This Row],[54]]+laps_times[[#This Row],[55]])</f>
        <v>0.13216082175925928</v>
      </c>
      <c r="BM59" s="139">
        <f>IF(ISBLANK(laps_times[[#This Row],[56]]),"DNF",    rounds_cum_time[[#This Row],[55]]+laps_times[[#This Row],[56]])</f>
        <v>0.13505638888888891</v>
      </c>
      <c r="BN59" s="139">
        <f>IF(ISBLANK(laps_times[[#This Row],[57]]),"DNF",    rounds_cum_time[[#This Row],[56]]+laps_times[[#This Row],[57]])</f>
        <v>0.13793652777777779</v>
      </c>
      <c r="BO59" s="139">
        <f>IF(ISBLANK(laps_times[[#This Row],[58]]),"DNF",    rounds_cum_time[[#This Row],[57]]+laps_times[[#This Row],[58]])</f>
        <v>0.14086464120370371</v>
      </c>
      <c r="BP59" s="139">
        <f>IF(ISBLANK(laps_times[[#This Row],[59]]),"DNF",    rounds_cum_time[[#This Row],[58]]+laps_times[[#This Row],[59]])</f>
        <v>0.1438691550925926</v>
      </c>
      <c r="BQ59" s="139">
        <f>IF(ISBLANK(laps_times[[#This Row],[60]]),"DNF",    rounds_cum_time[[#This Row],[59]]+laps_times[[#This Row],[60]])</f>
        <v>0.14682241898148149</v>
      </c>
      <c r="BR59" s="139">
        <f>IF(ISBLANK(laps_times[[#This Row],[61]]),"DNF",    rounds_cum_time[[#This Row],[60]]+laps_times[[#This Row],[61]])</f>
        <v>0.1496457175925926</v>
      </c>
      <c r="BS59" s="139">
        <f>IF(ISBLANK(laps_times[[#This Row],[62]]),"DNF",    rounds_cum_time[[#This Row],[61]]+laps_times[[#This Row],[62]])</f>
        <v>0.15251188657407408</v>
      </c>
      <c r="BT59" s="140">
        <f>IF(ISBLANK(laps_times[[#This Row],[63]]),"DNF",    rounds_cum_time[[#This Row],[62]]+laps_times[[#This Row],[63]])</f>
        <v>0.15495204861111112</v>
      </c>
    </row>
    <row r="60" spans="2:72" x14ac:dyDescent="0.2">
      <c r="B60" s="130">
        <f>laps_times[[#This Row],[poř]]</f>
        <v>55</v>
      </c>
      <c r="C60" s="131">
        <f>laps_times[[#This Row],[s.č.]]</f>
        <v>21</v>
      </c>
      <c r="D60" s="131" t="str">
        <f>laps_times[[#This Row],[jméno]]</f>
        <v>Pan Jan</v>
      </c>
      <c r="E60" s="132">
        <f>laps_times[[#This Row],[roč]]</f>
        <v>1964</v>
      </c>
      <c r="F60" s="132" t="str">
        <f>laps_times[[#This Row],[kat]]</f>
        <v>MC</v>
      </c>
      <c r="G60" s="132">
        <f>laps_times[[#This Row],[poř_kat]]</f>
        <v>14</v>
      </c>
      <c r="H60" s="131" t="str">
        <f>laps_times[[#This Row],[klub]]</f>
        <v>-</v>
      </c>
      <c r="I60" s="134">
        <f>laps_times[[#This Row],[celk. čas]]</f>
        <v>0.15507870370370372</v>
      </c>
      <c r="J60" s="139">
        <f>laps_times[[#This Row],[1]]</f>
        <v>2.925925925925926E-3</v>
      </c>
      <c r="K60" s="139">
        <f>IF(ISBLANK(laps_times[[#This Row],[2]]),"DNF",    rounds_cum_time[[#This Row],[1]]+laps_times[[#This Row],[2]])</f>
        <v>5.1661574074074075E-3</v>
      </c>
      <c r="L60" s="139">
        <f>IF(ISBLANK(laps_times[[#This Row],[3]]),"DNF",    rounds_cum_time[[#This Row],[2]]+laps_times[[#This Row],[3]])</f>
        <v>7.417881944444444E-3</v>
      </c>
      <c r="M60" s="139">
        <f>IF(ISBLANK(laps_times[[#This Row],[4]]),"DNF",    rounds_cum_time[[#This Row],[3]]+laps_times[[#This Row],[4]])</f>
        <v>9.6707638888888885E-3</v>
      </c>
      <c r="N60" s="139">
        <f>IF(ISBLANK(laps_times[[#This Row],[5]]),"DNF",    rounds_cum_time[[#This Row],[4]]+laps_times[[#This Row],[5]])</f>
        <v>1.1929351851851851E-2</v>
      </c>
      <c r="O60" s="139">
        <f>IF(ISBLANK(laps_times[[#This Row],[6]]),"DNF",    rounds_cum_time[[#This Row],[5]]+laps_times[[#This Row],[6]])</f>
        <v>1.4219305555555554E-2</v>
      </c>
      <c r="P60" s="139">
        <f>IF(ISBLANK(laps_times[[#This Row],[7]]),"DNF",    rounds_cum_time[[#This Row],[6]]+laps_times[[#This Row],[7]])</f>
        <v>1.646550925925926E-2</v>
      </c>
      <c r="Q60" s="139">
        <f>IF(ISBLANK(laps_times[[#This Row],[8]]),"DNF",    rounds_cum_time[[#This Row],[7]]+laps_times[[#This Row],[8]])</f>
        <v>1.8678240740740742E-2</v>
      </c>
      <c r="R60" s="139">
        <f>IF(ISBLANK(laps_times[[#This Row],[9]]),"DNF",    rounds_cum_time[[#This Row],[8]]+laps_times[[#This Row],[9]])</f>
        <v>2.0946273148148148E-2</v>
      </c>
      <c r="S60" s="139">
        <f>IF(ISBLANK(laps_times[[#This Row],[10]]),"DNF",    rounds_cum_time[[#This Row],[9]]+laps_times[[#This Row],[10]])</f>
        <v>2.3246377314814815E-2</v>
      </c>
      <c r="T60" s="139">
        <f>IF(ISBLANK(laps_times[[#This Row],[11]]),"DNF",    rounds_cum_time[[#This Row],[10]]+laps_times[[#This Row],[11]])</f>
        <v>2.550945601851852E-2</v>
      </c>
      <c r="U60" s="139">
        <f>IF(ISBLANK(laps_times[[#This Row],[12]]),"DNF",    rounds_cum_time[[#This Row],[11]]+laps_times[[#This Row],[12]])</f>
        <v>2.7761550925925929E-2</v>
      </c>
      <c r="V60" s="139">
        <f>IF(ISBLANK(laps_times[[#This Row],[13]]),"DNF",    rounds_cum_time[[#This Row],[12]]+laps_times[[#This Row],[13]])</f>
        <v>3.0026284722222227E-2</v>
      </c>
      <c r="W60" s="139">
        <f>IF(ISBLANK(laps_times[[#This Row],[14]]),"DNF",    rounds_cum_time[[#This Row],[13]]+laps_times[[#This Row],[14]])</f>
        <v>3.2337557870370376E-2</v>
      </c>
      <c r="X60" s="139">
        <f>IF(ISBLANK(laps_times[[#This Row],[15]]),"DNF",    rounds_cum_time[[#This Row],[14]]+laps_times[[#This Row],[15]])</f>
        <v>3.4632939814814821E-2</v>
      </c>
      <c r="Y60" s="139">
        <f>IF(ISBLANK(laps_times[[#This Row],[16]]),"DNF",    rounds_cum_time[[#This Row],[15]]+laps_times[[#This Row],[16]])</f>
        <v>3.6930011574074079E-2</v>
      </c>
      <c r="Z60" s="139">
        <f>IF(ISBLANK(laps_times[[#This Row],[17]]),"DNF",    rounds_cum_time[[#This Row],[16]]+laps_times[[#This Row],[17]])</f>
        <v>3.921633101851852E-2</v>
      </c>
      <c r="AA60" s="139">
        <f>IF(ISBLANK(laps_times[[#This Row],[18]]),"DNF",    rounds_cum_time[[#This Row],[17]]+laps_times[[#This Row],[18]])</f>
        <v>4.1565532407407409E-2</v>
      </c>
      <c r="AB60" s="139">
        <f>IF(ISBLANK(laps_times[[#This Row],[19]]),"DNF",    rounds_cum_time[[#This Row],[18]]+laps_times[[#This Row],[19]])</f>
        <v>4.3889652777777781E-2</v>
      </c>
      <c r="AC60" s="139">
        <f>IF(ISBLANK(laps_times[[#This Row],[20]]),"DNF",    rounds_cum_time[[#This Row],[19]]+laps_times[[#This Row],[20]])</f>
        <v>4.6064618055555562E-2</v>
      </c>
      <c r="AD60" s="139">
        <f>IF(ISBLANK(laps_times[[#This Row],[21]]),"DNF",    rounds_cum_time[[#This Row],[20]]+laps_times[[#This Row],[21]])</f>
        <v>4.8348703703703713E-2</v>
      </c>
      <c r="AE60" s="139">
        <f>IF(ISBLANK(laps_times[[#This Row],[22]]),"DNF",    rounds_cum_time[[#This Row],[21]]+laps_times[[#This Row],[22]])</f>
        <v>5.0673333333333341E-2</v>
      </c>
      <c r="AF60" s="139">
        <f>IF(ISBLANK(laps_times[[#This Row],[23]]),"DNF",    rounds_cum_time[[#This Row],[22]]+laps_times[[#This Row],[23]])</f>
        <v>5.297417824074075E-2</v>
      </c>
      <c r="AG60" s="139">
        <f>IF(ISBLANK(laps_times[[#This Row],[24]]),"DNF",    rounds_cum_time[[#This Row],[23]]+laps_times[[#This Row],[24]])</f>
        <v>5.5118611111111118E-2</v>
      </c>
      <c r="AH60" s="139">
        <f>IF(ISBLANK(laps_times[[#This Row],[25]]),"DNF",    rounds_cum_time[[#This Row],[24]]+laps_times[[#This Row],[25]])</f>
        <v>5.7470949074074081E-2</v>
      </c>
      <c r="AI60" s="139">
        <f>IF(ISBLANK(laps_times[[#This Row],[26]]),"DNF",    rounds_cum_time[[#This Row],[25]]+laps_times[[#This Row],[26]])</f>
        <v>5.9830138888888898E-2</v>
      </c>
      <c r="AJ60" s="139">
        <f>IF(ISBLANK(laps_times[[#This Row],[27]]),"DNF",    rounds_cum_time[[#This Row],[26]]+laps_times[[#This Row],[27]])</f>
        <v>6.2236909722222233E-2</v>
      </c>
      <c r="AK60" s="139">
        <f>IF(ISBLANK(laps_times[[#This Row],[28]]),"DNF",    rounds_cum_time[[#This Row],[27]]+laps_times[[#This Row],[28]])</f>
        <v>6.4670092592592598E-2</v>
      </c>
      <c r="AL60" s="139">
        <f>IF(ISBLANK(laps_times[[#This Row],[29]]),"DNF",    rounds_cum_time[[#This Row],[28]]+laps_times[[#This Row],[29]])</f>
        <v>6.7145879629629632E-2</v>
      </c>
      <c r="AM60" s="139">
        <f>IF(ISBLANK(laps_times[[#This Row],[30]]),"DNF",    rounds_cum_time[[#This Row],[29]]+laps_times[[#This Row],[30]])</f>
        <v>6.9596446759259259E-2</v>
      </c>
      <c r="AN60" s="139">
        <f>IF(ISBLANK(laps_times[[#This Row],[31]]),"DNF",    rounds_cum_time[[#This Row],[30]]+laps_times[[#This Row],[31]])</f>
        <v>7.1988865740740746E-2</v>
      </c>
      <c r="AO60" s="139">
        <f>IF(ISBLANK(laps_times[[#This Row],[32]]),"DNF",    rounds_cum_time[[#This Row],[31]]+laps_times[[#This Row],[32]])</f>
        <v>7.4428483796296296E-2</v>
      </c>
      <c r="AP60" s="139">
        <f>IF(ISBLANK(laps_times[[#This Row],[33]]),"DNF",    rounds_cum_time[[#This Row],[32]]+laps_times[[#This Row],[33]])</f>
        <v>7.6863773148148143E-2</v>
      </c>
      <c r="AQ60" s="139">
        <f>IF(ISBLANK(laps_times[[#This Row],[34]]),"DNF",    rounds_cum_time[[#This Row],[33]]+laps_times[[#This Row],[34]])</f>
        <v>7.9364155092592592E-2</v>
      </c>
      <c r="AR60" s="139">
        <f>IF(ISBLANK(laps_times[[#This Row],[35]]),"DNF",    rounds_cum_time[[#This Row],[34]]+laps_times[[#This Row],[35]])</f>
        <v>8.1810925925925926E-2</v>
      </c>
      <c r="AS60" s="139">
        <f>IF(ISBLANK(laps_times[[#This Row],[36]]),"DNF",    rounds_cum_time[[#This Row],[35]]+laps_times[[#This Row],[36]])</f>
        <v>8.4229074074074067E-2</v>
      </c>
      <c r="AT60" s="139">
        <f>IF(ISBLANK(laps_times[[#This Row],[37]]),"DNF",    rounds_cum_time[[#This Row],[36]]+laps_times[[#This Row],[37]])</f>
        <v>8.669232638888888E-2</v>
      </c>
      <c r="AU60" s="139">
        <f>IF(ISBLANK(laps_times[[#This Row],[38]]),"DNF",    rounds_cum_time[[#This Row],[37]]+laps_times[[#This Row],[38]])</f>
        <v>8.9054236111111101E-2</v>
      </c>
      <c r="AV60" s="139">
        <f>IF(ISBLANK(laps_times[[#This Row],[39]]),"DNF",    rounds_cum_time[[#This Row],[38]]+laps_times[[#This Row],[39]])</f>
        <v>9.1561516203703688E-2</v>
      </c>
      <c r="AW60" s="139">
        <f>IF(ISBLANK(laps_times[[#This Row],[40]]),"DNF",    rounds_cum_time[[#This Row],[39]]+laps_times[[#This Row],[40]])</f>
        <v>9.4123773148148127E-2</v>
      </c>
      <c r="AX60" s="139">
        <f>IF(ISBLANK(laps_times[[#This Row],[41]]),"DNF",    rounds_cum_time[[#This Row],[40]]+laps_times[[#This Row],[41]])</f>
        <v>9.6680567129629608E-2</v>
      </c>
      <c r="AY60" s="139">
        <f>IF(ISBLANK(laps_times[[#This Row],[42]]),"DNF",    rounds_cum_time[[#This Row],[41]]+laps_times[[#This Row],[42]])</f>
        <v>9.911480324074072E-2</v>
      </c>
      <c r="AZ60" s="139">
        <f>IF(ISBLANK(laps_times[[#This Row],[43]]),"DNF",    rounds_cum_time[[#This Row],[42]]+laps_times[[#This Row],[43]])</f>
        <v>0.10163973379629627</v>
      </c>
      <c r="BA60" s="139">
        <f>IF(ISBLANK(laps_times[[#This Row],[44]]),"DNF",    rounds_cum_time[[#This Row],[43]]+laps_times[[#This Row],[44]])</f>
        <v>0.10424091435185183</v>
      </c>
      <c r="BB60" s="139">
        <f>IF(ISBLANK(laps_times[[#This Row],[45]]),"DNF",    rounds_cum_time[[#This Row],[44]]+laps_times[[#This Row],[45]])</f>
        <v>0.10688564814814813</v>
      </c>
      <c r="BC60" s="139">
        <f>IF(ISBLANK(laps_times[[#This Row],[46]]),"DNF",    rounds_cum_time[[#This Row],[45]]+laps_times[[#This Row],[46]])</f>
        <v>0.10951283564814814</v>
      </c>
      <c r="BD60" s="139">
        <f>IF(ISBLANK(laps_times[[#This Row],[47]]),"DNF",    rounds_cum_time[[#This Row],[46]]+laps_times[[#This Row],[47]])</f>
        <v>0.11216819444444442</v>
      </c>
      <c r="BE60" s="139">
        <f>IF(ISBLANK(laps_times[[#This Row],[48]]),"DNF",    rounds_cum_time[[#This Row],[47]]+laps_times[[#This Row],[48]])</f>
        <v>0.11483642361111109</v>
      </c>
      <c r="BF60" s="139">
        <f>IF(ISBLANK(laps_times[[#This Row],[49]]),"DNF",    rounds_cum_time[[#This Row],[48]]+laps_times[[#This Row],[49]])</f>
        <v>0.11746553240740738</v>
      </c>
      <c r="BG60" s="139">
        <f>IF(ISBLANK(laps_times[[#This Row],[50]]),"DNF",    rounds_cum_time[[#This Row],[49]]+laps_times[[#This Row],[50]])</f>
        <v>0.12008686342592591</v>
      </c>
      <c r="BH60" s="139">
        <f>IF(ISBLANK(laps_times[[#This Row],[51]]),"DNF",    rounds_cum_time[[#This Row],[50]]+laps_times[[#This Row],[51]])</f>
        <v>0.12277002314814812</v>
      </c>
      <c r="BI60" s="139">
        <f>IF(ISBLANK(laps_times[[#This Row],[52]]),"DNF",    rounds_cum_time[[#This Row],[51]]+laps_times[[#This Row],[52]])</f>
        <v>0.12535037037037033</v>
      </c>
      <c r="BJ60" s="139">
        <f>IF(ISBLANK(laps_times[[#This Row],[53]]),"DNF",    rounds_cum_time[[#This Row],[52]]+laps_times[[#This Row],[53]])</f>
        <v>0.12801239583333329</v>
      </c>
      <c r="BK60" s="139">
        <f>IF(ISBLANK(laps_times[[#This Row],[54]]),"DNF",    rounds_cum_time[[#This Row],[53]]+laps_times[[#This Row],[54]])</f>
        <v>0.13082384259259255</v>
      </c>
      <c r="BL60" s="139">
        <f>IF(ISBLANK(laps_times[[#This Row],[55]]),"DNF",    rounds_cum_time[[#This Row],[54]]+laps_times[[#This Row],[55]])</f>
        <v>0.1337331018518518</v>
      </c>
      <c r="BM60" s="139">
        <f>IF(ISBLANK(laps_times[[#This Row],[56]]),"DNF",    rounds_cum_time[[#This Row],[55]]+laps_times[[#This Row],[56]])</f>
        <v>0.13665072916666662</v>
      </c>
      <c r="BN60" s="139">
        <f>IF(ISBLANK(laps_times[[#This Row],[57]]),"DNF",    rounds_cum_time[[#This Row],[56]]+laps_times[[#This Row],[57]])</f>
        <v>0.13957184027777775</v>
      </c>
      <c r="BO60" s="139">
        <f>IF(ISBLANK(laps_times[[#This Row],[58]]),"DNF",    rounds_cum_time[[#This Row],[57]]+laps_times[[#This Row],[58]])</f>
        <v>0.14251945601851848</v>
      </c>
      <c r="BP60" s="139">
        <f>IF(ISBLANK(laps_times[[#This Row],[59]]),"DNF",    rounds_cum_time[[#This Row],[58]]+laps_times[[#This Row],[59]])</f>
        <v>0.1455354282407407</v>
      </c>
      <c r="BQ60" s="139">
        <f>IF(ISBLANK(laps_times[[#This Row],[60]]),"DNF",    rounds_cum_time[[#This Row],[59]]+laps_times[[#This Row],[60]])</f>
        <v>0.14825200231481478</v>
      </c>
      <c r="BR60" s="139">
        <f>IF(ISBLANK(laps_times[[#This Row],[61]]),"DNF",    rounds_cum_time[[#This Row],[60]]+laps_times[[#This Row],[61]])</f>
        <v>0.15092577546296293</v>
      </c>
      <c r="BS60" s="139">
        <f>IF(ISBLANK(laps_times[[#This Row],[62]]),"DNF",    rounds_cum_time[[#This Row],[61]]+laps_times[[#This Row],[62]])</f>
        <v>0.1530186458333333</v>
      </c>
      <c r="BT60" s="140">
        <f>IF(ISBLANK(laps_times[[#This Row],[63]]),"DNF",    rounds_cum_time[[#This Row],[62]]+laps_times[[#This Row],[63]])</f>
        <v>0.15507870370370366</v>
      </c>
    </row>
    <row r="61" spans="2:72" x14ac:dyDescent="0.2">
      <c r="B61" s="130">
        <f>laps_times[[#This Row],[poř]]</f>
        <v>56</v>
      </c>
      <c r="C61" s="131">
        <f>laps_times[[#This Row],[s.č.]]</f>
        <v>116</v>
      </c>
      <c r="D61" s="131" t="str">
        <f>laps_times[[#This Row],[jméno]]</f>
        <v>Hons Pavel</v>
      </c>
      <c r="E61" s="132">
        <f>laps_times[[#This Row],[roč]]</f>
        <v>1970</v>
      </c>
      <c r="F61" s="132" t="str">
        <f>laps_times[[#This Row],[kat]]</f>
        <v>MB</v>
      </c>
      <c r="G61" s="132">
        <f>laps_times[[#This Row],[poř_kat]]</f>
        <v>24</v>
      </c>
      <c r="H61" s="131" t="str">
        <f>laps_times[[#This Row],[klub]]</f>
        <v>Maraton Klub Kladno</v>
      </c>
      <c r="I61" s="134">
        <f>laps_times[[#This Row],[celk. čas]]</f>
        <v>0.15567493055555556</v>
      </c>
      <c r="J61" s="139">
        <f>laps_times[[#This Row],[1]]</f>
        <v>3.0649768518518517E-3</v>
      </c>
      <c r="K61" s="139">
        <f>IF(ISBLANK(laps_times[[#This Row],[2]]),"DNF",    rounds_cum_time[[#This Row],[1]]+laps_times[[#This Row],[2]])</f>
        <v>5.341423611111111E-3</v>
      </c>
      <c r="L61" s="139">
        <f>IF(ISBLANK(laps_times[[#This Row],[3]]),"DNF",    rounds_cum_time[[#This Row],[2]]+laps_times[[#This Row],[3]])</f>
        <v>7.6459606481481483E-3</v>
      </c>
      <c r="M61" s="139">
        <f>IF(ISBLANK(laps_times[[#This Row],[4]]),"DNF",    rounds_cum_time[[#This Row],[3]]+laps_times[[#This Row],[4]])</f>
        <v>9.9643634259259269E-3</v>
      </c>
      <c r="N61" s="139">
        <f>IF(ISBLANK(laps_times[[#This Row],[5]]),"DNF",    rounds_cum_time[[#This Row],[4]]+laps_times[[#This Row],[5]])</f>
        <v>1.2281111111111112E-2</v>
      </c>
      <c r="O61" s="139">
        <f>IF(ISBLANK(laps_times[[#This Row],[6]]),"DNF",    rounds_cum_time[[#This Row],[5]]+laps_times[[#This Row],[6]])</f>
        <v>1.4596030092592594E-2</v>
      </c>
      <c r="P61" s="139">
        <f>IF(ISBLANK(laps_times[[#This Row],[7]]),"DNF",    rounds_cum_time[[#This Row],[6]]+laps_times[[#This Row],[7]])</f>
        <v>1.6935185185185189E-2</v>
      </c>
      <c r="Q61" s="139">
        <f>IF(ISBLANK(laps_times[[#This Row],[8]]),"DNF",    rounds_cum_time[[#This Row],[7]]+laps_times[[#This Row],[8]])</f>
        <v>1.9236921296296301E-2</v>
      </c>
      <c r="R61" s="139">
        <f>IF(ISBLANK(laps_times[[#This Row],[9]]),"DNF",    rounds_cum_time[[#This Row],[8]]+laps_times[[#This Row],[9]])</f>
        <v>2.1601307870370373E-2</v>
      </c>
      <c r="S61" s="139">
        <f>IF(ISBLANK(laps_times[[#This Row],[10]]),"DNF",    rounds_cum_time[[#This Row],[9]]+laps_times[[#This Row],[10]])</f>
        <v>2.3950555555555558E-2</v>
      </c>
      <c r="T61" s="139">
        <f>IF(ISBLANK(laps_times[[#This Row],[11]]),"DNF",    rounds_cum_time[[#This Row],[10]]+laps_times[[#This Row],[11]])</f>
        <v>2.6292106481481486E-2</v>
      </c>
      <c r="U61" s="139">
        <f>IF(ISBLANK(laps_times[[#This Row],[12]]),"DNF",    rounds_cum_time[[#This Row],[11]]+laps_times[[#This Row],[12]])</f>
        <v>2.8596319444444449E-2</v>
      </c>
      <c r="V61" s="139">
        <f>IF(ISBLANK(laps_times[[#This Row],[13]]),"DNF",    rounds_cum_time[[#This Row],[12]]+laps_times[[#This Row],[13]])</f>
        <v>3.0892141203703708E-2</v>
      </c>
      <c r="W61" s="139">
        <f>IF(ISBLANK(laps_times[[#This Row],[14]]),"DNF",    rounds_cum_time[[#This Row],[13]]+laps_times[[#This Row],[14]])</f>
        <v>3.3262384259259266E-2</v>
      </c>
      <c r="X61" s="139">
        <f>IF(ISBLANK(laps_times[[#This Row],[15]]),"DNF",    rounds_cum_time[[#This Row],[14]]+laps_times[[#This Row],[15]])</f>
        <v>3.560440972222223E-2</v>
      </c>
      <c r="Y61" s="139">
        <f>IF(ISBLANK(laps_times[[#This Row],[16]]),"DNF",    rounds_cum_time[[#This Row],[15]]+laps_times[[#This Row],[16]])</f>
        <v>3.784936342592593E-2</v>
      </c>
      <c r="Z61" s="139">
        <f>IF(ISBLANK(laps_times[[#This Row],[17]]),"DNF",    rounds_cum_time[[#This Row],[16]]+laps_times[[#This Row],[17]])</f>
        <v>4.0080277777777784E-2</v>
      </c>
      <c r="AA61" s="139">
        <f>IF(ISBLANK(laps_times[[#This Row],[18]]),"DNF",    rounds_cum_time[[#This Row],[17]]+laps_times[[#This Row],[18]])</f>
        <v>4.2315034722222228E-2</v>
      </c>
      <c r="AB61" s="139">
        <f>IF(ISBLANK(laps_times[[#This Row],[19]]),"DNF",    rounds_cum_time[[#This Row],[18]]+laps_times[[#This Row],[19]])</f>
        <v>4.4569618055555559E-2</v>
      </c>
      <c r="AC61" s="139">
        <f>IF(ISBLANK(laps_times[[#This Row],[20]]),"DNF",    rounds_cum_time[[#This Row],[19]]+laps_times[[#This Row],[20]])</f>
        <v>4.6856423611111114E-2</v>
      </c>
      <c r="AD61" s="139">
        <f>IF(ISBLANK(laps_times[[#This Row],[21]]),"DNF",    rounds_cum_time[[#This Row],[20]]+laps_times[[#This Row],[21]])</f>
        <v>4.9153819444444448E-2</v>
      </c>
      <c r="AE61" s="139">
        <f>IF(ISBLANK(laps_times[[#This Row],[22]]),"DNF",    rounds_cum_time[[#This Row],[21]]+laps_times[[#This Row],[22]])</f>
        <v>5.1491863425925932E-2</v>
      </c>
      <c r="AF61" s="139">
        <f>IF(ISBLANK(laps_times[[#This Row],[23]]),"DNF",    rounds_cum_time[[#This Row],[22]]+laps_times[[#This Row],[23]])</f>
        <v>5.3772638888888898E-2</v>
      </c>
      <c r="AG61" s="139">
        <f>IF(ISBLANK(laps_times[[#This Row],[24]]),"DNF",    rounds_cum_time[[#This Row],[23]]+laps_times[[#This Row],[24]])</f>
        <v>5.6061921296296308E-2</v>
      </c>
      <c r="AH61" s="139">
        <f>IF(ISBLANK(laps_times[[#This Row],[25]]),"DNF",    rounds_cum_time[[#This Row],[24]]+laps_times[[#This Row],[25]])</f>
        <v>5.8406458333333341E-2</v>
      </c>
      <c r="AI61" s="139">
        <f>IF(ISBLANK(laps_times[[#This Row],[26]]),"DNF",    rounds_cum_time[[#This Row],[25]]+laps_times[[#This Row],[26]])</f>
        <v>6.0734328703703711E-2</v>
      </c>
      <c r="AJ61" s="139">
        <f>IF(ISBLANK(laps_times[[#This Row],[27]]),"DNF",    rounds_cum_time[[#This Row],[26]]+laps_times[[#This Row],[27]])</f>
        <v>6.3039652777777788E-2</v>
      </c>
      <c r="AK61" s="139">
        <f>IF(ISBLANK(laps_times[[#This Row],[28]]),"DNF",    rounds_cum_time[[#This Row],[27]]+laps_times[[#This Row],[28]])</f>
        <v>6.5396342592592596E-2</v>
      </c>
      <c r="AL61" s="139">
        <f>IF(ISBLANK(laps_times[[#This Row],[29]]),"DNF",    rounds_cum_time[[#This Row],[28]]+laps_times[[#This Row],[29]])</f>
        <v>6.7734212962962961E-2</v>
      </c>
      <c r="AM61" s="139">
        <f>IF(ISBLANK(laps_times[[#This Row],[30]]),"DNF",    rounds_cum_time[[#This Row],[29]]+laps_times[[#This Row],[30]])</f>
        <v>7.0186516203703697E-2</v>
      </c>
      <c r="AN61" s="139">
        <f>IF(ISBLANK(laps_times[[#This Row],[31]]),"DNF",    rounds_cum_time[[#This Row],[30]]+laps_times[[#This Row],[31]])</f>
        <v>7.2503553240740731E-2</v>
      </c>
      <c r="AO61" s="139">
        <f>IF(ISBLANK(laps_times[[#This Row],[32]]),"DNF",    rounds_cum_time[[#This Row],[31]]+laps_times[[#This Row],[32]])</f>
        <v>7.4869594907407397E-2</v>
      </c>
      <c r="AP61" s="139">
        <f>IF(ISBLANK(laps_times[[#This Row],[33]]),"DNF",    rounds_cum_time[[#This Row],[32]]+laps_times[[#This Row],[33]])</f>
        <v>7.7270243055555549E-2</v>
      </c>
      <c r="AQ61" s="139">
        <f>IF(ISBLANK(laps_times[[#This Row],[34]]),"DNF",    rounds_cum_time[[#This Row],[33]]+laps_times[[#This Row],[34]])</f>
        <v>7.971622685185184E-2</v>
      </c>
      <c r="AR61" s="139">
        <f>IF(ISBLANK(laps_times[[#This Row],[35]]),"DNF",    rounds_cum_time[[#This Row],[34]]+laps_times[[#This Row],[35]])</f>
        <v>8.2230983796296286E-2</v>
      </c>
      <c r="AS61" s="139">
        <f>IF(ISBLANK(laps_times[[#This Row],[36]]),"DNF",    rounds_cum_time[[#This Row],[35]]+laps_times[[#This Row],[36]])</f>
        <v>8.4747349537037026E-2</v>
      </c>
      <c r="AT61" s="139">
        <f>IF(ISBLANK(laps_times[[#This Row],[37]]),"DNF",    rounds_cum_time[[#This Row],[36]]+laps_times[[#This Row],[37]])</f>
        <v>8.7329201388888875E-2</v>
      </c>
      <c r="AU61" s="139">
        <f>IF(ISBLANK(laps_times[[#This Row],[38]]),"DNF",    rounds_cum_time[[#This Row],[37]]+laps_times[[#This Row],[38]])</f>
        <v>8.9750023148148131E-2</v>
      </c>
      <c r="AV61" s="139">
        <f>IF(ISBLANK(laps_times[[#This Row],[39]]),"DNF",    rounds_cum_time[[#This Row],[38]]+laps_times[[#This Row],[39]])</f>
        <v>9.2200740740740722E-2</v>
      </c>
      <c r="AW61" s="139">
        <f>IF(ISBLANK(laps_times[[#This Row],[40]]),"DNF",    rounds_cum_time[[#This Row],[39]]+laps_times[[#This Row],[40]])</f>
        <v>9.4675613425925911E-2</v>
      </c>
      <c r="AX61" s="139">
        <f>IF(ISBLANK(laps_times[[#This Row],[41]]),"DNF",    rounds_cum_time[[#This Row],[40]]+laps_times[[#This Row],[41]])</f>
        <v>9.7176377314814794E-2</v>
      </c>
      <c r="AY61" s="139">
        <f>IF(ISBLANK(laps_times[[#This Row],[42]]),"DNF",    rounds_cum_time[[#This Row],[41]]+laps_times[[#This Row],[42]])</f>
        <v>9.9660405092592566E-2</v>
      </c>
      <c r="AZ61" s="139">
        <f>IF(ISBLANK(laps_times[[#This Row],[43]]),"DNF",    rounds_cum_time[[#This Row],[42]]+laps_times[[#This Row],[43]])</f>
        <v>0.10219581018518516</v>
      </c>
      <c r="BA61" s="139">
        <f>IF(ISBLANK(laps_times[[#This Row],[44]]),"DNF",    rounds_cum_time[[#This Row],[43]]+laps_times[[#This Row],[44]])</f>
        <v>0.10474346064814812</v>
      </c>
      <c r="BB61" s="139">
        <f>IF(ISBLANK(laps_times[[#This Row],[45]]),"DNF",    rounds_cum_time[[#This Row],[44]]+laps_times[[#This Row],[45]])</f>
        <v>0.10793605324074071</v>
      </c>
      <c r="BC61" s="139">
        <f>IF(ISBLANK(laps_times[[#This Row],[46]]),"DNF",    rounds_cum_time[[#This Row],[45]]+laps_times[[#This Row],[46]])</f>
        <v>0.11044557870370367</v>
      </c>
      <c r="BD61" s="139">
        <f>IF(ISBLANK(laps_times[[#This Row],[47]]),"DNF",    rounds_cum_time[[#This Row],[46]]+laps_times[[#This Row],[47]])</f>
        <v>0.11293997685185181</v>
      </c>
      <c r="BE61" s="139">
        <f>IF(ISBLANK(laps_times[[#This Row],[48]]),"DNF",    rounds_cum_time[[#This Row],[47]]+laps_times[[#This Row],[48]])</f>
        <v>0.11553072916666662</v>
      </c>
      <c r="BF61" s="139">
        <f>IF(ISBLANK(laps_times[[#This Row],[49]]),"DNF",    rounds_cum_time[[#This Row],[48]]+laps_times[[#This Row],[49]])</f>
        <v>0.11812372685185181</v>
      </c>
      <c r="BG61" s="139">
        <f>IF(ISBLANK(laps_times[[#This Row],[50]]),"DNF",    rounds_cum_time[[#This Row],[49]]+laps_times[[#This Row],[50]])</f>
        <v>0.12075276620370366</v>
      </c>
      <c r="BH61" s="139">
        <f>IF(ISBLANK(laps_times[[#This Row],[51]]),"DNF",    rounds_cum_time[[#This Row],[50]]+laps_times[[#This Row],[51]])</f>
        <v>0.12338340277777773</v>
      </c>
      <c r="BI61" s="139">
        <f>IF(ISBLANK(laps_times[[#This Row],[52]]),"DNF",    rounds_cum_time[[#This Row],[51]]+laps_times[[#This Row],[52]])</f>
        <v>0.12639618055555552</v>
      </c>
      <c r="BJ61" s="139">
        <f>IF(ISBLANK(laps_times[[#This Row],[53]]),"DNF",    rounds_cum_time[[#This Row],[52]]+laps_times[[#This Row],[53]])</f>
        <v>0.12899520833333331</v>
      </c>
      <c r="BK61" s="139">
        <f>IF(ISBLANK(laps_times[[#This Row],[54]]),"DNF",    rounds_cum_time[[#This Row],[53]]+laps_times[[#This Row],[54]])</f>
        <v>0.13160449074074071</v>
      </c>
      <c r="BL61" s="139">
        <f>IF(ISBLANK(laps_times[[#This Row],[55]]),"DNF",    rounds_cum_time[[#This Row],[54]]+laps_times[[#This Row],[55]])</f>
        <v>0.13420214120370366</v>
      </c>
      <c r="BM61" s="139">
        <f>IF(ISBLANK(laps_times[[#This Row],[56]]),"DNF",    rounds_cum_time[[#This Row],[55]]+laps_times[[#This Row],[56]])</f>
        <v>0.13682326388888885</v>
      </c>
      <c r="BN61" s="139">
        <f>IF(ISBLANK(laps_times[[#This Row],[57]]),"DNF",    rounds_cum_time[[#This Row],[56]]+laps_times[[#This Row],[57]])</f>
        <v>0.13960849537037034</v>
      </c>
      <c r="BO61" s="139">
        <f>IF(ISBLANK(laps_times[[#This Row],[58]]),"DNF",    rounds_cum_time[[#This Row],[57]]+laps_times[[#This Row],[58]])</f>
        <v>0.14226461805555554</v>
      </c>
      <c r="BP61" s="139">
        <f>IF(ISBLANK(laps_times[[#This Row],[59]]),"DNF",    rounds_cum_time[[#This Row],[58]]+laps_times[[#This Row],[59]])</f>
        <v>0.14494947916666664</v>
      </c>
      <c r="BQ61" s="139">
        <f>IF(ISBLANK(laps_times[[#This Row],[60]]),"DNF",    rounds_cum_time[[#This Row],[59]]+laps_times[[#This Row],[60]])</f>
        <v>0.14799814814814813</v>
      </c>
      <c r="BR61" s="139">
        <f>IF(ISBLANK(laps_times[[#This Row],[61]]),"DNF",    rounds_cum_time[[#This Row],[60]]+laps_times[[#This Row],[61]])</f>
        <v>0.15066542824074072</v>
      </c>
      <c r="BS61" s="139">
        <f>IF(ISBLANK(laps_times[[#This Row],[62]]),"DNF",    rounds_cum_time[[#This Row],[61]]+laps_times[[#This Row],[62]])</f>
        <v>0.15321003472222219</v>
      </c>
      <c r="BT61" s="140">
        <f>IF(ISBLANK(laps_times[[#This Row],[63]]),"DNF",    rounds_cum_time[[#This Row],[62]]+laps_times[[#This Row],[63]])</f>
        <v>0.15567493055555554</v>
      </c>
    </row>
    <row r="62" spans="2:72" x14ac:dyDescent="0.2">
      <c r="B62" s="130">
        <f>laps_times[[#This Row],[poř]]</f>
        <v>57</v>
      </c>
      <c r="C62" s="131">
        <f>laps_times[[#This Row],[s.č.]]</f>
        <v>36</v>
      </c>
      <c r="D62" s="131" t="str">
        <f>laps_times[[#This Row],[jméno]]</f>
        <v>Coufal Patrik</v>
      </c>
      <c r="E62" s="132">
        <f>laps_times[[#This Row],[roč]]</f>
        <v>1975</v>
      </c>
      <c r="F62" s="132" t="str">
        <f>laps_times[[#This Row],[kat]]</f>
        <v>MB</v>
      </c>
      <c r="G62" s="132">
        <f>laps_times[[#This Row],[poř_kat]]</f>
        <v>25</v>
      </c>
      <c r="H62" s="131" t="str">
        <f>laps_times[[#This Row],[klub]]</f>
        <v>Hospic Prachatice</v>
      </c>
      <c r="I62" s="134">
        <f>laps_times[[#This Row],[celk. čas]]</f>
        <v>0.15594894675925927</v>
      </c>
      <c r="J62" s="139">
        <f>laps_times[[#This Row],[1]]</f>
        <v>2.9400115740740745E-3</v>
      </c>
      <c r="K62" s="139">
        <f>IF(ISBLANK(laps_times[[#This Row],[2]]),"DNF",    rounds_cum_time[[#This Row],[1]]+laps_times[[#This Row],[2]])</f>
        <v>5.1633912037037039E-3</v>
      </c>
      <c r="L62" s="139">
        <f>IF(ISBLANK(laps_times[[#This Row],[3]]),"DNF",    rounds_cum_time[[#This Row],[2]]+laps_times[[#This Row],[3]])</f>
        <v>7.3843634259259262E-3</v>
      </c>
      <c r="M62" s="139">
        <f>IF(ISBLANK(laps_times[[#This Row],[4]]),"DNF",    rounds_cum_time[[#This Row],[3]]+laps_times[[#This Row],[4]])</f>
        <v>9.5806481481481489E-3</v>
      </c>
      <c r="N62" s="139">
        <f>IF(ISBLANK(laps_times[[#This Row],[5]]),"DNF",    rounds_cum_time[[#This Row],[4]]+laps_times[[#This Row],[5]])</f>
        <v>1.1805324074074074E-2</v>
      </c>
      <c r="O62" s="139">
        <f>IF(ISBLANK(laps_times[[#This Row],[6]]),"DNF",    rounds_cum_time[[#This Row],[5]]+laps_times[[#This Row],[6]])</f>
        <v>1.4003483796296297E-2</v>
      </c>
      <c r="P62" s="139">
        <f>IF(ISBLANK(laps_times[[#This Row],[7]]),"DNF",    rounds_cum_time[[#This Row],[6]]+laps_times[[#This Row],[7]])</f>
        <v>1.6198321759259261E-2</v>
      </c>
      <c r="Q62" s="139">
        <f>IF(ISBLANK(laps_times[[#This Row],[8]]),"DNF",    rounds_cum_time[[#This Row],[7]]+laps_times[[#This Row],[8]])</f>
        <v>1.8404745370370373E-2</v>
      </c>
      <c r="R62" s="139">
        <f>IF(ISBLANK(laps_times[[#This Row],[9]]),"DNF",    rounds_cum_time[[#This Row],[8]]+laps_times[[#This Row],[9]])</f>
        <v>2.0602662037037041E-2</v>
      </c>
      <c r="S62" s="139">
        <f>IF(ISBLANK(laps_times[[#This Row],[10]]),"DNF",    rounds_cum_time[[#This Row],[9]]+laps_times[[#This Row],[10]])</f>
        <v>2.2791388888888892E-2</v>
      </c>
      <c r="T62" s="139">
        <f>IF(ISBLANK(laps_times[[#This Row],[11]]),"DNF",    rounds_cum_time[[#This Row],[10]]+laps_times[[#This Row],[11]])</f>
        <v>2.5000057870370372E-2</v>
      </c>
      <c r="U62" s="139">
        <f>IF(ISBLANK(laps_times[[#This Row],[12]]),"DNF",    rounds_cum_time[[#This Row],[11]]+laps_times[[#This Row],[12]])</f>
        <v>2.7212256944444447E-2</v>
      </c>
      <c r="V62" s="139">
        <f>IF(ISBLANK(laps_times[[#This Row],[13]]),"DNF",    rounds_cum_time[[#This Row],[12]]+laps_times[[#This Row],[13]])</f>
        <v>2.9424675925925927E-2</v>
      </c>
      <c r="W62" s="139">
        <f>IF(ISBLANK(laps_times[[#This Row],[14]]),"DNF",    rounds_cum_time[[#This Row],[13]]+laps_times[[#This Row],[14]])</f>
        <v>3.1663055555555555E-2</v>
      </c>
      <c r="X62" s="139">
        <f>IF(ISBLANK(laps_times[[#This Row],[15]]),"DNF",    rounds_cum_time[[#This Row],[14]]+laps_times[[#This Row],[15]])</f>
        <v>3.3886539351851853E-2</v>
      </c>
      <c r="Y62" s="139">
        <f>IF(ISBLANK(laps_times[[#This Row],[16]]),"DNF",    rounds_cum_time[[#This Row],[15]]+laps_times[[#This Row],[16]])</f>
        <v>3.6121631944444448E-2</v>
      </c>
      <c r="Z62" s="139">
        <f>IF(ISBLANK(laps_times[[#This Row],[17]]),"DNF",    rounds_cum_time[[#This Row],[16]]+laps_times[[#This Row],[17]])</f>
        <v>3.8380092592592598E-2</v>
      </c>
      <c r="AA62" s="139">
        <f>IF(ISBLANK(laps_times[[#This Row],[18]]),"DNF",    rounds_cum_time[[#This Row],[17]]+laps_times[[#This Row],[18]])</f>
        <v>4.056034722222223E-2</v>
      </c>
      <c r="AB62" s="139">
        <f>IF(ISBLANK(laps_times[[#This Row],[19]]),"DNF",    rounds_cum_time[[#This Row],[18]]+laps_times[[#This Row],[19]])</f>
        <v>4.2771493055555561E-2</v>
      </c>
      <c r="AC62" s="139">
        <f>IF(ISBLANK(laps_times[[#This Row],[20]]),"DNF",    rounds_cum_time[[#This Row],[19]]+laps_times[[#This Row],[20]])</f>
        <v>4.5018391203703712E-2</v>
      </c>
      <c r="AD62" s="139">
        <f>IF(ISBLANK(laps_times[[#This Row],[21]]),"DNF",    rounds_cum_time[[#This Row],[20]]+laps_times[[#This Row],[21]])</f>
        <v>4.7259872685185195E-2</v>
      </c>
      <c r="AE62" s="139">
        <f>IF(ISBLANK(laps_times[[#This Row],[22]]),"DNF",    rounds_cum_time[[#This Row],[21]]+laps_times[[#This Row],[22]])</f>
        <v>4.9462303240740753E-2</v>
      </c>
      <c r="AF62" s="139">
        <f>IF(ISBLANK(laps_times[[#This Row],[23]]),"DNF",    rounds_cum_time[[#This Row],[22]]+laps_times[[#This Row],[23]])</f>
        <v>5.1718194444444456E-2</v>
      </c>
      <c r="AG62" s="139">
        <f>IF(ISBLANK(laps_times[[#This Row],[24]]),"DNF",    rounds_cum_time[[#This Row],[23]]+laps_times[[#This Row],[24]])</f>
        <v>5.3931932870370382E-2</v>
      </c>
      <c r="AH62" s="139">
        <f>IF(ISBLANK(laps_times[[#This Row],[25]]),"DNF",    rounds_cum_time[[#This Row],[24]]+laps_times[[#This Row],[25]])</f>
        <v>5.6163078703703712E-2</v>
      </c>
      <c r="AI62" s="139">
        <f>IF(ISBLANK(laps_times[[#This Row],[26]]),"DNF",    rounds_cum_time[[#This Row],[25]]+laps_times[[#This Row],[26]])</f>
        <v>5.8444641203703712E-2</v>
      </c>
      <c r="AJ62" s="139">
        <f>IF(ISBLANK(laps_times[[#This Row],[27]]),"DNF",    rounds_cum_time[[#This Row],[26]]+laps_times[[#This Row],[27]])</f>
        <v>6.0735787037037046E-2</v>
      </c>
      <c r="AK62" s="139">
        <f>IF(ISBLANK(laps_times[[#This Row],[28]]),"DNF",    rounds_cum_time[[#This Row],[27]]+laps_times[[#This Row],[28]])</f>
        <v>6.3087962962962971E-2</v>
      </c>
      <c r="AL62" s="139">
        <f>IF(ISBLANK(laps_times[[#This Row],[29]]),"DNF",    rounds_cum_time[[#This Row],[28]]+laps_times[[#This Row],[29]])</f>
        <v>6.5523009259259274E-2</v>
      </c>
      <c r="AM62" s="139">
        <f>IF(ISBLANK(laps_times[[#This Row],[30]]),"DNF",    rounds_cum_time[[#This Row],[29]]+laps_times[[#This Row],[30]])</f>
        <v>6.7914918981481498E-2</v>
      </c>
      <c r="AN62" s="139">
        <f>IF(ISBLANK(laps_times[[#This Row],[31]]),"DNF",    rounds_cum_time[[#This Row],[30]]+laps_times[[#This Row],[31]])</f>
        <v>7.0381087962962982E-2</v>
      </c>
      <c r="AO62" s="139">
        <f>IF(ISBLANK(laps_times[[#This Row],[32]]),"DNF",    rounds_cum_time[[#This Row],[31]]+laps_times[[#This Row],[32]])</f>
        <v>7.275388888888891E-2</v>
      </c>
      <c r="AP62" s="139">
        <f>IF(ISBLANK(laps_times[[#This Row],[33]]),"DNF",    rounds_cum_time[[#This Row],[32]]+laps_times[[#This Row],[33]])</f>
        <v>7.5142037037037063E-2</v>
      </c>
      <c r="AQ62" s="139">
        <f>IF(ISBLANK(laps_times[[#This Row],[34]]),"DNF",    rounds_cum_time[[#This Row],[33]]+laps_times[[#This Row],[34]])</f>
        <v>7.7478344907407432E-2</v>
      </c>
      <c r="AR62" s="139">
        <f>IF(ISBLANK(laps_times[[#This Row],[35]]),"DNF",    rounds_cum_time[[#This Row],[34]]+laps_times[[#This Row],[35]])</f>
        <v>7.9899895833333359E-2</v>
      </c>
      <c r="AS62" s="139">
        <f>IF(ISBLANK(laps_times[[#This Row],[36]]),"DNF",    rounds_cum_time[[#This Row],[35]]+laps_times[[#This Row],[36]])</f>
        <v>8.2427500000000029E-2</v>
      </c>
      <c r="AT62" s="139">
        <f>IF(ISBLANK(laps_times[[#This Row],[37]]),"DNF",    rounds_cum_time[[#This Row],[36]]+laps_times[[#This Row],[37]])</f>
        <v>8.4980798611111144E-2</v>
      </c>
      <c r="AU62" s="139">
        <f>IF(ISBLANK(laps_times[[#This Row],[38]]),"DNF",    rounds_cum_time[[#This Row],[37]]+laps_times[[#This Row],[38]])</f>
        <v>8.7583055555555595E-2</v>
      </c>
      <c r="AV62" s="139">
        <f>IF(ISBLANK(laps_times[[#This Row],[39]]),"DNF",    rounds_cum_time[[#This Row],[38]]+laps_times[[#This Row],[39]])</f>
        <v>9.0303263888888929E-2</v>
      </c>
      <c r="AW62" s="139">
        <f>IF(ISBLANK(laps_times[[#This Row],[40]]),"DNF",    rounds_cum_time[[#This Row],[39]]+laps_times[[#This Row],[40]])</f>
        <v>9.3018831018518558E-2</v>
      </c>
      <c r="AX62" s="139">
        <f>IF(ISBLANK(laps_times[[#This Row],[41]]),"DNF",    rounds_cum_time[[#This Row],[40]]+laps_times[[#This Row],[41]])</f>
        <v>9.5797731481481518E-2</v>
      </c>
      <c r="AY62" s="139">
        <f>IF(ISBLANK(laps_times[[#This Row],[42]]),"DNF",    rounds_cum_time[[#This Row],[41]]+laps_times[[#This Row],[42]])</f>
        <v>9.8642442129629665E-2</v>
      </c>
      <c r="AZ62" s="139">
        <f>IF(ISBLANK(laps_times[[#This Row],[43]]),"DNF",    rounds_cum_time[[#This Row],[42]]+laps_times[[#This Row],[43]])</f>
        <v>0.10144130787037041</v>
      </c>
      <c r="BA62" s="139">
        <f>IF(ISBLANK(laps_times[[#This Row],[44]]),"DNF",    rounds_cum_time[[#This Row],[43]]+laps_times[[#This Row],[44]])</f>
        <v>0.10448574074074078</v>
      </c>
      <c r="BB62" s="139">
        <f>IF(ISBLANK(laps_times[[#This Row],[45]]),"DNF",    rounds_cum_time[[#This Row],[44]]+laps_times[[#This Row],[45]])</f>
        <v>0.10722684027777782</v>
      </c>
      <c r="BC62" s="139">
        <f>IF(ISBLANK(laps_times[[#This Row],[46]]),"DNF",    rounds_cum_time[[#This Row],[45]]+laps_times[[#This Row],[46]])</f>
        <v>0.10983771990740746</v>
      </c>
      <c r="BD62" s="139">
        <f>IF(ISBLANK(laps_times[[#This Row],[47]]),"DNF",    rounds_cum_time[[#This Row],[46]]+laps_times[[#This Row],[47]])</f>
        <v>0.11252956018518523</v>
      </c>
      <c r="BE62" s="139">
        <f>IF(ISBLANK(laps_times[[#This Row],[48]]),"DNF",    rounds_cum_time[[#This Row],[47]]+laps_times[[#This Row],[48]])</f>
        <v>0.11483471064814819</v>
      </c>
      <c r="BF62" s="139">
        <f>IF(ISBLANK(laps_times[[#This Row],[49]]),"DNF",    rounds_cum_time[[#This Row],[48]]+laps_times[[#This Row],[49]])</f>
        <v>0.1170597106481482</v>
      </c>
      <c r="BG62" s="139">
        <f>IF(ISBLANK(laps_times[[#This Row],[50]]),"DNF",    rounds_cum_time[[#This Row],[49]]+laps_times[[#This Row],[50]])</f>
        <v>0.11915596064814819</v>
      </c>
      <c r="BH62" s="139">
        <f>IF(ISBLANK(laps_times[[#This Row],[51]]),"DNF",    rounds_cum_time[[#This Row],[50]]+laps_times[[#This Row],[51]])</f>
        <v>0.12153694444444449</v>
      </c>
      <c r="BI62" s="139">
        <f>IF(ISBLANK(laps_times[[#This Row],[52]]),"DNF",    rounds_cum_time[[#This Row],[51]]+laps_times[[#This Row],[52]])</f>
        <v>0.1239286342592593</v>
      </c>
      <c r="BJ62" s="139">
        <f>IF(ISBLANK(laps_times[[#This Row],[53]]),"DNF",    rounds_cum_time[[#This Row],[52]]+laps_times[[#This Row],[53]])</f>
        <v>0.12644050925925931</v>
      </c>
      <c r="BK62" s="139">
        <f>IF(ISBLANK(laps_times[[#This Row],[54]]),"DNF",    rounds_cum_time[[#This Row],[53]]+laps_times[[#This Row],[54]])</f>
        <v>0.12909866898148153</v>
      </c>
      <c r="BL62" s="139">
        <f>IF(ISBLANK(laps_times[[#This Row],[55]]),"DNF",    rounds_cum_time[[#This Row],[54]]+laps_times[[#This Row],[55]])</f>
        <v>0.13195084490740747</v>
      </c>
      <c r="BM62" s="139">
        <f>IF(ISBLANK(laps_times[[#This Row],[56]]),"DNF",    rounds_cum_time[[#This Row],[55]]+laps_times[[#This Row],[56]])</f>
        <v>0.13497398148148154</v>
      </c>
      <c r="BN62" s="139">
        <f>IF(ISBLANK(laps_times[[#This Row],[57]]),"DNF",    rounds_cum_time[[#This Row],[56]]+laps_times[[#This Row],[57]])</f>
        <v>0.13818366898148154</v>
      </c>
      <c r="BO62" s="139">
        <f>IF(ISBLANK(laps_times[[#This Row],[58]]),"DNF",    rounds_cum_time[[#This Row],[57]]+laps_times[[#This Row],[58]])</f>
        <v>0.14101538194444452</v>
      </c>
      <c r="BP62" s="139">
        <f>IF(ISBLANK(laps_times[[#This Row],[59]]),"DNF",    rounds_cum_time[[#This Row],[58]]+laps_times[[#This Row],[59]])</f>
        <v>0.14389621527777785</v>
      </c>
      <c r="BQ62" s="139">
        <f>IF(ISBLANK(laps_times[[#This Row],[60]]),"DNF",    rounds_cum_time[[#This Row],[59]]+laps_times[[#This Row],[60]])</f>
        <v>0.14729621527777784</v>
      </c>
      <c r="BR62" s="139">
        <f>IF(ISBLANK(laps_times[[#This Row],[61]]),"DNF",    rounds_cum_time[[#This Row],[60]]+laps_times[[#This Row],[61]])</f>
        <v>0.15054932870370377</v>
      </c>
      <c r="BS62" s="139">
        <f>IF(ISBLANK(laps_times[[#This Row],[62]]),"DNF",    rounds_cum_time[[#This Row],[61]]+laps_times[[#This Row],[62]])</f>
        <v>0.15352754629629636</v>
      </c>
      <c r="BT62" s="140">
        <f>IF(ISBLANK(laps_times[[#This Row],[63]]),"DNF",    rounds_cum_time[[#This Row],[62]]+laps_times[[#This Row],[63]])</f>
        <v>0.15594894675925933</v>
      </c>
    </row>
    <row r="63" spans="2:72" x14ac:dyDescent="0.2">
      <c r="B63" s="130">
        <f>laps_times[[#This Row],[poř]]</f>
        <v>58</v>
      </c>
      <c r="C63" s="131">
        <f>laps_times[[#This Row],[s.č.]]</f>
        <v>112</v>
      </c>
      <c r="D63" s="131" t="str">
        <f>laps_times[[#This Row],[jméno]]</f>
        <v>Haňur Roman</v>
      </c>
      <c r="E63" s="132">
        <f>laps_times[[#This Row],[roč]]</f>
        <v>1969</v>
      </c>
      <c r="F63" s="132" t="str">
        <f>laps_times[[#This Row],[kat]]</f>
        <v>MB</v>
      </c>
      <c r="G63" s="132">
        <f>laps_times[[#This Row],[poř_kat]]</f>
        <v>26</v>
      </c>
      <c r="H63" s="131" t="str">
        <f>laps_times[[#This Row],[klub]]</f>
        <v>BBK Boršov nad Vltavou</v>
      </c>
      <c r="I63" s="134">
        <f>laps_times[[#This Row],[celk. čas]]</f>
        <v>0.15624251157407407</v>
      </c>
      <c r="J63" s="139">
        <f>laps_times[[#This Row],[1]]</f>
        <v>2.9279861111111112E-3</v>
      </c>
      <c r="K63" s="139">
        <f>IF(ISBLANK(laps_times[[#This Row],[2]]),"DNF",    rounds_cum_time[[#This Row],[1]]+laps_times[[#This Row],[2]])</f>
        <v>5.0763078703703699E-3</v>
      </c>
      <c r="L63" s="139">
        <f>IF(ISBLANK(laps_times[[#This Row],[3]]),"DNF",    rounds_cum_time[[#This Row],[2]]+laps_times[[#This Row],[3]])</f>
        <v>7.2315856481481484E-3</v>
      </c>
      <c r="M63" s="139">
        <f>IF(ISBLANK(laps_times[[#This Row],[4]]),"DNF",    rounds_cum_time[[#This Row],[3]]+laps_times[[#This Row],[4]])</f>
        <v>9.5402083333333346E-3</v>
      </c>
      <c r="N63" s="139">
        <f>IF(ISBLANK(laps_times[[#This Row],[5]]),"DNF",    rounds_cum_time[[#This Row],[4]]+laps_times[[#This Row],[5]])</f>
        <v>1.1866018518518519E-2</v>
      </c>
      <c r="O63" s="139">
        <f>IF(ISBLANK(laps_times[[#This Row],[6]]),"DNF",    rounds_cum_time[[#This Row],[5]]+laps_times[[#This Row],[6]])</f>
        <v>1.4169305555555557E-2</v>
      </c>
      <c r="P63" s="139">
        <f>IF(ISBLANK(laps_times[[#This Row],[7]]),"DNF",    rounds_cum_time[[#This Row],[6]]+laps_times[[#This Row],[7]])</f>
        <v>1.6482048611111112E-2</v>
      </c>
      <c r="Q63" s="139">
        <f>IF(ISBLANK(laps_times[[#This Row],[8]]),"DNF",    rounds_cum_time[[#This Row],[7]]+laps_times[[#This Row],[8]])</f>
        <v>1.8791655092592594E-2</v>
      </c>
      <c r="R63" s="139">
        <f>IF(ISBLANK(laps_times[[#This Row],[9]]),"DNF",    rounds_cum_time[[#This Row],[8]]+laps_times[[#This Row],[9]])</f>
        <v>2.1057627314814815E-2</v>
      </c>
      <c r="S63" s="139">
        <f>IF(ISBLANK(laps_times[[#This Row],[10]]),"DNF",    rounds_cum_time[[#This Row],[9]]+laps_times[[#This Row],[10]])</f>
        <v>2.3301400462962963E-2</v>
      </c>
      <c r="T63" s="139">
        <f>IF(ISBLANK(laps_times[[#This Row],[11]]),"DNF",    rounds_cum_time[[#This Row],[10]]+laps_times[[#This Row],[11]])</f>
        <v>2.5517129629629629E-2</v>
      </c>
      <c r="U63" s="139">
        <f>IF(ISBLANK(laps_times[[#This Row],[12]]),"DNF",    rounds_cum_time[[#This Row],[11]]+laps_times[[#This Row],[12]])</f>
        <v>2.7786388888888888E-2</v>
      </c>
      <c r="V63" s="139">
        <f>IF(ISBLANK(laps_times[[#This Row],[13]]),"DNF",    rounds_cum_time[[#This Row],[12]]+laps_times[[#This Row],[13]])</f>
        <v>2.9986851851851851E-2</v>
      </c>
      <c r="W63" s="139">
        <f>IF(ISBLANK(laps_times[[#This Row],[14]]),"DNF",    rounds_cum_time[[#This Row],[13]]+laps_times[[#This Row],[14]])</f>
        <v>3.2185555555555558E-2</v>
      </c>
      <c r="X63" s="139">
        <f>IF(ISBLANK(laps_times[[#This Row],[15]]),"DNF",    rounds_cum_time[[#This Row],[14]]+laps_times[[#This Row],[15]])</f>
        <v>3.4357569444444444E-2</v>
      </c>
      <c r="Y63" s="139">
        <f>IF(ISBLANK(laps_times[[#This Row],[16]]),"DNF",    rounds_cum_time[[#This Row],[15]]+laps_times[[#This Row],[16]])</f>
        <v>3.6593067129629626E-2</v>
      </c>
      <c r="Z63" s="139">
        <f>IF(ISBLANK(laps_times[[#This Row],[17]]),"DNF",    rounds_cum_time[[#This Row],[16]]+laps_times[[#This Row],[17]])</f>
        <v>3.889790509259259E-2</v>
      </c>
      <c r="AA63" s="139">
        <f>IF(ISBLANK(laps_times[[#This Row],[18]]),"DNF",    rounds_cum_time[[#This Row],[17]]+laps_times[[#This Row],[18]])</f>
        <v>4.1115150462962963E-2</v>
      </c>
      <c r="AB63" s="139">
        <f>IF(ISBLANK(laps_times[[#This Row],[19]]),"DNF",    rounds_cum_time[[#This Row],[18]]+laps_times[[#This Row],[19]])</f>
        <v>4.3334699074074071E-2</v>
      </c>
      <c r="AC63" s="139">
        <f>IF(ISBLANK(laps_times[[#This Row],[20]]),"DNF",    rounds_cum_time[[#This Row],[19]]+laps_times[[#This Row],[20]])</f>
        <v>4.5507141203703701E-2</v>
      </c>
      <c r="AD63" s="139">
        <f>IF(ISBLANK(laps_times[[#This Row],[21]]),"DNF",    rounds_cum_time[[#This Row],[20]]+laps_times[[#This Row],[21]])</f>
        <v>4.7663553240740737E-2</v>
      </c>
      <c r="AE63" s="139">
        <f>IF(ISBLANK(laps_times[[#This Row],[22]]),"DNF",    rounds_cum_time[[#This Row],[21]]+laps_times[[#This Row],[22]])</f>
        <v>4.9894432870370369E-2</v>
      </c>
      <c r="AF63" s="139">
        <f>IF(ISBLANK(laps_times[[#This Row],[23]]),"DNF",    rounds_cum_time[[#This Row],[22]]+laps_times[[#This Row],[23]])</f>
        <v>5.2092592592592593E-2</v>
      </c>
      <c r="AG63" s="139">
        <f>IF(ISBLANK(laps_times[[#This Row],[24]]),"DNF",    rounds_cum_time[[#This Row],[23]]+laps_times[[#This Row],[24]])</f>
        <v>5.4284027777777778E-2</v>
      </c>
      <c r="AH63" s="139">
        <f>IF(ISBLANK(laps_times[[#This Row],[25]]),"DNF",    rounds_cum_time[[#This Row],[24]]+laps_times[[#This Row],[25]])</f>
        <v>5.6643564814814813E-2</v>
      </c>
      <c r="AI63" s="139">
        <f>IF(ISBLANK(laps_times[[#This Row],[26]]),"DNF",    rounds_cum_time[[#This Row],[25]]+laps_times[[#This Row],[26]])</f>
        <v>5.8810833333333333E-2</v>
      </c>
      <c r="AJ63" s="139">
        <f>IF(ISBLANK(laps_times[[#This Row],[27]]),"DNF",    rounds_cum_time[[#This Row],[26]]+laps_times[[#This Row],[27]])</f>
        <v>6.0970937500000003E-2</v>
      </c>
      <c r="AK63" s="139">
        <f>IF(ISBLANK(laps_times[[#This Row],[28]]),"DNF",    rounds_cum_time[[#This Row],[27]]+laps_times[[#This Row],[28]])</f>
        <v>6.3165335648148149E-2</v>
      </c>
      <c r="AL63" s="139">
        <f>IF(ISBLANK(laps_times[[#This Row],[29]]),"DNF",    rounds_cum_time[[#This Row],[28]]+laps_times[[#This Row],[29]])</f>
        <v>6.5424201388888895E-2</v>
      </c>
      <c r="AM63" s="139">
        <f>IF(ISBLANK(laps_times[[#This Row],[30]]),"DNF",    rounds_cum_time[[#This Row],[29]]+laps_times[[#This Row],[30]])</f>
        <v>6.7570243055555562E-2</v>
      </c>
      <c r="AN63" s="139">
        <f>IF(ISBLANK(laps_times[[#This Row],[31]]),"DNF",    rounds_cum_time[[#This Row],[30]]+laps_times[[#This Row],[31]])</f>
        <v>6.9770613425925929E-2</v>
      </c>
      <c r="AO63" s="139">
        <f>IF(ISBLANK(laps_times[[#This Row],[32]]),"DNF",    rounds_cum_time[[#This Row],[31]]+laps_times[[#This Row],[32]])</f>
        <v>7.2483090277777787E-2</v>
      </c>
      <c r="AP63" s="139">
        <f>IF(ISBLANK(laps_times[[#This Row],[33]]),"DNF",    rounds_cum_time[[#This Row],[32]]+laps_times[[#This Row],[33]])</f>
        <v>7.4677696759259268E-2</v>
      </c>
      <c r="AQ63" s="139">
        <f>IF(ISBLANK(laps_times[[#This Row],[34]]),"DNF",    rounds_cum_time[[#This Row],[33]]+laps_times[[#This Row],[34]])</f>
        <v>7.6885682870370384E-2</v>
      </c>
      <c r="AR63" s="139">
        <f>IF(ISBLANK(laps_times[[#This Row],[35]]),"DNF",    rounds_cum_time[[#This Row],[34]]+laps_times[[#This Row],[35]])</f>
        <v>7.9342488425925936E-2</v>
      </c>
      <c r="AS63" s="139">
        <f>IF(ISBLANK(laps_times[[#This Row],[36]]),"DNF",    rounds_cum_time[[#This Row],[35]]+laps_times[[#This Row],[36]])</f>
        <v>8.160385416666667E-2</v>
      </c>
      <c r="AT63" s="139">
        <f>IF(ISBLANK(laps_times[[#This Row],[37]]),"DNF",    rounds_cum_time[[#This Row],[36]]+laps_times[[#This Row],[37]])</f>
        <v>8.4014895833333339E-2</v>
      </c>
      <c r="AU63" s="139">
        <f>IF(ISBLANK(laps_times[[#This Row],[38]]),"DNF",    rounds_cum_time[[#This Row],[37]]+laps_times[[#This Row],[38]])</f>
        <v>8.6494745370370371E-2</v>
      </c>
      <c r="AV63" s="139">
        <f>IF(ISBLANK(laps_times[[#This Row],[39]]),"DNF",    rounds_cum_time[[#This Row],[38]]+laps_times[[#This Row],[39]])</f>
        <v>8.8987893518518518E-2</v>
      </c>
      <c r="AW63" s="139">
        <f>IF(ISBLANK(laps_times[[#This Row],[40]]),"DNF",    rounds_cum_time[[#This Row],[39]]+laps_times[[#This Row],[40]])</f>
        <v>9.1318379629629631E-2</v>
      </c>
      <c r="AX63" s="139">
        <f>IF(ISBLANK(laps_times[[#This Row],[41]]),"DNF",    rounds_cum_time[[#This Row],[40]]+laps_times[[#This Row],[41]])</f>
        <v>9.3853240740740737E-2</v>
      </c>
      <c r="AY63" s="139">
        <f>IF(ISBLANK(laps_times[[#This Row],[42]]),"DNF",    rounds_cum_time[[#This Row],[41]]+laps_times[[#This Row],[42]])</f>
        <v>9.625215277777778E-2</v>
      </c>
      <c r="AZ63" s="139">
        <f>IF(ISBLANK(laps_times[[#This Row],[43]]),"DNF",    rounds_cum_time[[#This Row],[42]]+laps_times[[#This Row],[43]])</f>
        <v>9.8804131944444443E-2</v>
      </c>
      <c r="BA63" s="139">
        <f>IF(ISBLANK(laps_times[[#This Row],[44]]),"DNF",    rounds_cum_time[[#This Row],[43]]+laps_times[[#This Row],[44]])</f>
        <v>0.10153215277777777</v>
      </c>
      <c r="BB63" s="139">
        <f>IF(ISBLANK(laps_times[[#This Row],[45]]),"DNF",    rounds_cum_time[[#This Row],[44]]+laps_times[[#This Row],[45]])</f>
        <v>0.10409380787037037</v>
      </c>
      <c r="BC63" s="139">
        <f>IF(ISBLANK(laps_times[[#This Row],[46]]),"DNF",    rounds_cum_time[[#This Row],[45]]+laps_times[[#This Row],[46]])</f>
        <v>0.10684319444444444</v>
      </c>
      <c r="BD63" s="139">
        <f>IF(ISBLANK(laps_times[[#This Row],[47]]),"DNF",    rounds_cum_time[[#This Row],[46]]+laps_times[[#This Row],[47]])</f>
        <v>0.10933950231481482</v>
      </c>
      <c r="BE63" s="139">
        <f>IF(ISBLANK(laps_times[[#This Row],[48]]),"DNF",    rounds_cum_time[[#This Row],[47]]+laps_times[[#This Row],[48]])</f>
        <v>0.11193681712962963</v>
      </c>
      <c r="BF63" s="139">
        <f>IF(ISBLANK(laps_times[[#This Row],[49]]),"DNF",    rounds_cum_time[[#This Row],[48]]+laps_times[[#This Row],[49]])</f>
        <v>0.11462616898148148</v>
      </c>
      <c r="BG63" s="139">
        <f>IF(ISBLANK(laps_times[[#This Row],[50]]),"DNF",    rounds_cum_time[[#This Row],[49]]+laps_times[[#This Row],[50]])</f>
        <v>0.11753449074074074</v>
      </c>
      <c r="BH63" s="139">
        <f>IF(ISBLANK(laps_times[[#This Row],[51]]),"DNF",    rounds_cum_time[[#This Row],[50]]+laps_times[[#This Row],[51]])</f>
        <v>0.1201479861111111</v>
      </c>
      <c r="BI63" s="139">
        <f>IF(ISBLANK(laps_times[[#This Row],[52]]),"DNF",    rounds_cum_time[[#This Row],[51]]+laps_times[[#This Row],[52]])</f>
        <v>0.12297288194444443</v>
      </c>
      <c r="BJ63" s="139">
        <f>IF(ISBLANK(laps_times[[#This Row],[53]]),"DNF",    rounds_cum_time[[#This Row],[52]]+laps_times[[#This Row],[53]])</f>
        <v>0.12601810185185183</v>
      </c>
      <c r="BK63" s="139">
        <f>IF(ISBLANK(laps_times[[#This Row],[54]]),"DNF",    rounds_cum_time[[#This Row],[53]]+laps_times[[#This Row],[54]])</f>
        <v>0.12909313657407406</v>
      </c>
      <c r="BL63" s="139">
        <f>IF(ISBLANK(laps_times[[#This Row],[55]]),"DNF",    rounds_cum_time[[#This Row],[54]]+laps_times[[#This Row],[55]])</f>
        <v>0.13218940972222221</v>
      </c>
      <c r="BM63" s="139">
        <f>IF(ISBLANK(laps_times[[#This Row],[56]]),"DNF",    rounds_cum_time[[#This Row],[55]]+laps_times[[#This Row],[56]])</f>
        <v>0.13517489583333331</v>
      </c>
      <c r="BN63" s="139">
        <f>IF(ISBLANK(laps_times[[#This Row],[57]]),"DNF",    rounds_cum_time[[#This Row],[56]]+laps_times[[#This Row],[57]])</f>
        <v>0.13844560185185184</v>
      </c>
      <c r="BO63" s="139">
        <f>IF(ISBLANK(laps_times[[#This Row],[58]]),"DNF",    rounds_cum_time[[#This Row],[57]]+laps_times[[#This Row],[58]])</f>
        <v>0.14154894675925925</v>
      </c>
      <c r="BP63" s="139">
        <f>IF(ISBLANK(laps_times[[#This Row],[59]]),"DNF",    rounds_cum_time[[#This Row],[58]]+laps_times[[#This Row],[59]])</f>
        <v>0.14462118055555553</v>
      </c>
      <c r="BQ63" s="139">
        <f>IF(ISBLANK(laps_times[[#This Row],[60]]),"DNF",    rounds_cum_time[[#This Row],[59]]+laps_times[[#This Row],[60]])</f>
        <v>0.14753256944444443</v>
      </c>
      <c r="BR63" s="139">
        <f>IF(ISBLANK(laps_times[[#This Row],[61]]),"DNF",    rounds_cum_time[[#This Row],[60]]+laps_times[[#This Row],[61]])</f>
        <v>0.15065659722222222</v>
      </c>
      <c r="BS63" s="139">
        <f>IF(ISBLANK(laps_times[[#This Row],[62]]),"DNF",    rounds_cum_time[[#This Row],[61]]+laps_times[[#This Row],[62]])</f>
        <v>0.15359994212962963</v>
      </c>
      <c r="BT63" s="140">
        <f>IF(ISBLANK(laps_times[[#This Row],[63]]),"DNF",    rounds_cum_time[[#This Row],[62]]+laps_times[[#This Row],[63]])</f>
        <v>0.15624251157407407</v>
      </c>
    </row>
    <row r="64" spans="2:72" x14ac:dyDescent="0.2">
      <c r="B64" s="130">
        <f>laps_times[[#This Row],[poř]]</f>
        <v>59</v>
      </c>
      <c r="C64" s="131">
        <f>laps_times[[#This Row],[s.č.]]</f>
        <v>103</v>
      </c>
      <c r="D64" s="131" t="str">
        <f>laps_times[[#This Row],[jméno]]</f>
        <v>Bayerová Lenka</v>
      </c>
      <c r="E64" s="132">
        <f>laps_times[[#This Row],[roč]]</f>
        <v>1968</v>
      </c>
      <c r="F64" s="132" t="str">
        <f>laps_times[[#This Row],[kat]]</f>
        <v>ZB</v>
      </c>
      <c r="G64" s="132">
        <f>laps_times[[#This Row],[poř_kat]]</f>
        <v>2</v>
      </c>
      <c r="H64" s="131" t="str">
        <f>laps_times[[#This Row],[klub]]</f>
        <v>TJ Sokol Unhošť</v>
      </c>
      <c r="I64" s="134">
        <f>laps_times[[#This Row],[celk. čas]]</f>
        <v>0.15630906250000001</v>
      </c>
      <c r="J64" s="139">
        <f>laps_times[[#This Row],[1]]</f>
        <v>3.059837962962963E-3</v>
      </c>
      <c r="K64" s="139">
        <f>IF(ISBLANK(laps_times[[#This Row],[2]]),"DNF",    rounds_cum_time[[#This Row],[1]]+laps_times[[#This Row],[2]])</f>
        <v>5.3145949074074068E-3</v>
      </c>
      <c r="L64" s="139">
        <f>IF(ISBLANK(laps_times[[#This Row],[3]]),"DNF",    rounds_cum_time[[#This Row],[2]]+laps_times[[#This Row],[3]])</f>
        <v>7.6068981481481474E-3</v>
      </c>
      <c r="M64" s="139">
        <f>IF(ISBLANK(laps_times[[#This Row],[4]]),"DNF",    rounds_cum_time[[#This Row],[3]]+laps_times[[#This Row],[4]])</f>
        <v>9.9287500000000001E-3</v>
      </c>
      <c r="N64" s="139">
        <f>IF(ISBLANK(laps_times[[#This Row],[5]]),"DNF",    rounds_cum_time[[#This Row],[4]]+laps_times[[#This Row],[5]])</f>
        <v>1.2240011574074075E-2</v>
      </c>
      <c r="O64" s="139">
        <f>IF(ISBLANK(laps_times[[#This Row],[6]]),"DNF",    rounds_cum_time[[#This Row],[5]]+laps_times[[#This Row],[6]])</f>
        <v>1.4582361111111112E-2</v>
      </c>
      <c r="P64" s="139">
        <f>IF(ISBLANK(laps_times[[#This Row],[7]]),"DNF",    rounds_cum_time[[#This Row],[6]]+laps_times[[#This Row],[7]])</f>
        <v>1.687849537037037E-2</v>
      </c>
      <c r="Q64" s="139">
        <f>IF(ISBLANK(laps_times[[#This Row],[8]]),"DNF",    rounds_cum_time[[#This Row],[7]]+laps_times[[#This Row],[8]])</f>
        <v>1.9188506944444444E-2</v>
      </c>
      <c r="R64" s="139">
        <f>IF(ISBLANK(laps_times[[#This Row],[9]]),"DNF",    rounds_cum_time[[#This Row],[8]]+laps_times[[#This Row],[9]])</f>
        <v>2.1555266203703703E-2</v>
      </c>
      <c r="S64" s="139">
        <f>IF(ISBLANK(laps_times[[#This Row],[10]]),"DNF",    rounds_cum_time[[#This Row],[9]]+laps_times[[#This Row],[10]])</f>
        <v>2.3928877314814814E-2</v>
      </c>
      <c r="T64" s="139">
        <f>IF(ISBLANK(laps_times[[#This Row],[11]]),"DNF",    rounds_cum_time[[#This Row],[10]]+laps_times[[#This Row],[11]])</f>
        <v>2.6308043981481483E-2</v>
      </c>
      <c r="U64" s="139">
        <f>IF(ISBLANK(laps_times[[#This Row],[12]]),"DNF",    rounds_cum_time[[#This Row],[11]]+laps_times[[#This Row],[12]])</f>
        <v>2.8606342592592593E-2</v>
      </c>
      <c r="V64" s="139">
        <f>IF(ISBLANK(laps_times[[#This Row],[13]]),"DNF",    rounds_cum_time[[#This Row],[12]]+laps_times[[#This Row],[13]])</f>
        <v>3.092730324074074E-2</v>
      </c>
      <c r="W64" s="139">
        <f>IF(ISBLANK(laps_times[[#This Row],[14]]),"DNF",    rounds_cum_time[[#This Row],[13]]+laps_times[[#This Row],[14]])</f>
        <v>3.3289490740740738E-2</v>
      </c>
      <c r="X64" s="139">
        <f>IF(ISBLANK(laps_times[[#This Row],[15]]),"DNF",    rounds_cum_time[[#This Row],[14]]+laps_times[[#This Row],[15]])</f>
        <v>3.5671354166666662E-2</v>
      </c>
      <c r="Y64" s="139">
        <f>IF(ISBLANK(laps_times[[#This Row],[16]]),"DNF",    rounds_cum_time[[#This Row],[15]]+laps_times[[#This Row],[16]])</f>
        <v>3.8037337962962957E-2</v>
      </c>
      <c r="Z64" s="139">
        <f>IF(ISBLANK(laps_times[[#This Row],[17]]),"DNF",    rounds_cum_time[[#This Row],[16]]+laps_times[[#This Row],[17]])</f>
        <v>4.0399675925925922E-2</v>
      </c>
      <c r="AA64" s="139">
        <f>IF(ISBLANK(laps_times[[#This Row],[18]]),"DNF",    rounds_cum_time[[#This Row],[17]]+laps_times[[#This Row],[18]])</f>
        <v>4.2728912037037034E-2</v>
      </c>
      <c r="AB64" s="139">
        <f>IF(ISBLANK(laps_times[[#This Row],[19]]),"DNF",    rounds_cum_time[[#This Row],[18]]+laps_times[[#This Row],[19]])</f>
        <v>4.510112268518518E-2</v>
      </c>
      <c r="AC64" s="139">
        <f>IF(ISBLANK(laps_times[[#This Row],[20]]),"DNF",    rounds_cum_time[[#This Row],[19]]+laps_times[[#This Row],[20]])</f>
        <v>4.7462511574074072E-2</v>
      </c>
      <c r="AD64" s="139">
        <f>IF(ISBLANK(laps_times[[#This Row],[21]]),"DNF",    rounds_cum_time[[#This Row],[20]]+laps_times[[#This Row],[21]])</f>
        <v>4.9819270833333332E-2</v>
      </c>
      <c r="AE64" s="139">
        <f>IF(ISBLANK(laps_times[[#This Row],[22]]),"DNF",    rounds_cum_time[[#This Row],[21]]+laps_times[[#This Row],[22]])</f>
        <v>5.2240092592592588E-2</v>
      </c>
      <c r="AF64" s="139">
        <f>IF(ISBLANK(laps_times[[#This Row],[23]]),"DNF",    rounds_cum_time[[#This Row],[22]]+laps_times[[#This Row],[23]])</f>
        <v>5.4669988425925922E-2</v>
      </c>
      <c r="AG64" s="139">
        <f>IF(ISBLANK(laps_times[[#This Row],[24]]),"DNF",    rounds_cum_time[[#This Row],[23]]+laps_times[[#This Row],[24]])</f>
        <v>5.7093263888888884E-2</v>
      </c>
      <c r="AH64" s="139">
        <f>IF(ISBLANK(laps_times[[#This Row],[25]]),"DNF",    rounds_cum_time[[#This Row],[24]]+laps_times[[#This Row],[25]])</f>
        <v>5.9519768518518514E-2</v>
      </c>
      <c r="AI64" s="139">
        <f>IF(ISBLANK(laps_times[[#This Row],[26]]),"DNF",    rounds_cum_time[[#This Row],[25]]+laps_times[[#This Row],[26]])</f>
        <v>6.1926550925925923E-2</v>
      </c>
      <c r="AJ64" s="139">
        <f>IF(ISBLANK(laps_times[[#This Row],[27]]),"DNF",    rounds_cum_time[[#This Row],[26]]+laps_times[[#This Row],[27]])</f>
        <v>6.4360312500000003E-2</v>
      </c>
      <c r="AK64" s="139">
        <f>IF(ISBLANK(laps_times[[#This Row],[28]]),"DNF",    rounds_cum_time[[#This Row],[27]]+laps_times[[#This Row],[28]])</f>
        <v>6.6831921296296296E-2</v>
      </c>
      <c r="AL64" s="139">
        <f>IF(ISBLANK(laps_times[[#This Row],[29]]),"DNF",    rounds_cum_time[[#This Row],[28]]+laps_times[[#This Row],[29]])</f>
        <v>6.9344837962962966E-2</v>
      </c>
      <c r="AM64" s="139">
        <f>IF(ISBLANK(laps_times[[#This Row],[30]]),"DNF",    rounds_cum_time[[#This Row],[29]]+laps_times[[#This Row],[30]])</f>
        <v>7.1859270833333336E-2</v>
      </c>
      <c r="AN64" s="139">
        <f>IF(ISBLANK(laps_times[[#This Row],[31]]),"DNF",    rounds_cum_time[[#This Row],[30]]+laps_times[[#This Row],[31]])</f>
        <v>7.4383506944444441E-2</v>
      </c>
      <c r="AO64" s="139">
        <f>IF(ISBLANK(laps_times[[#This Row],[32]]),"DNF",    rounds_cum_time[[#This Row],[31]]+laps_times[[#This Row],[32]])</f>
        <v>7.6916388888888881E-2</v>
      </c>
      <c r="AP64" s="139">
        <f>IF(ISBLANK(laps_times[[#This Row],[33]]),"DNF",    rounds_cum_time[[#This Row],[32]]+laps_times[[#This Row],[33]])</f>
        <v>7.945304398148148E-2</v>
      </c>
      <c r="AQ64" s="139">
        <f>IF(ISBLANK(laps_times[[#This Row],[34]]),"DNF",    rounds_cum_time[[#This Row],[33]]+laps_times[[#This Row],[34]])</f>
        <v>8.1974803240740746E-2</v>
      </c>
      <c r="AR64" s="139">
        <f>IF(ISBLANK(laps_times[[#This Row],[35]]),"DNF",    rounds_cum_time[[#This Row],[34]]+laps_times[[#This Row],[35]])</f>
        <v>8.4507627314814815E-2</v>
      </c>
      <c r="AS64" s="139">
        <f>IF(ISBLANK(laps_times[[#This Row],[36]]),"DNF",    rounds_cum_time[[#This Row],[35]]+laps_times[[#This Row],[36]])</f>
        <v>8.7004525462962959E-2</v>
      </c>
      <c r="AT64" s="139">
        <f>IF(ISBLANK(laps_times[[#This Row],[37]]),"DNF",    rounds_cum_time[[#This Row],[36]]+laps_times[[#This Row],[37]])</f>
        <v>8.9486574074074066E-2</v>
      </c>
      <c r="AU64" s="139">
        <f>IF(ISBLANK(laps_times[[#This Row],[38]]),"DNF",    rounds_cum_time[[#This Row],[37]]+laps_times[[#This Row],[38]])</f>
        <v>9.1951493055555542E-2</v>
      </c>
      <c r="AV64" s="139">
        <f>IF(ISBLANK(laps_times[[#This Row],[39]]),"DNF",    rounds_cum_time[[#This Row],[38]]+laps_times[[#This Row],[39]])</f>
        <v>9.4461620370370356E-2</v>
      </c>
      <c r="AW64" s="139">
        <f>IF(ISBLANK(laps_times[[#This Row],[40]]),"DNF",    rounds_cum_time[[#This Row],[39]]+laps_times[[#This Row],[40]])</f>
        <v>9.7046932870370362E-2</v>
      </c>
      <c r="AX64" s="139">
        <f>IF(ISBLANK(laps_times[[#This Row],[41]]),"DNF",    rounds_cum_time[[#This Row],[40]]+laps_times[[#This Row],[41]])</f>
        <v>9.9594594907407394E-2</v>
      </c>
      <c r="AY64" s="139">
        <f>IF(ISBLANK(laps_times[[#This Row],[42]]),"DNF",    rounds_cum_time[[#This Row],[41]]+laps_times[[#This Row],[42]])</f>
        <v>0.10215693287037035</v>
      </c>
      <c r="AZ64" s="139">
        <f>IF(ISBLANK(laps_times[[#This Row],[43]]),"DNF",    rounds_cum_time[[#This Row],[42]]+laps_times[[#This Row],[43]])</f>
        <v>0.10473233796296294</v>
      </c>
      <c r="BA64" s="139">
        <f>IF(ISBLANK(laps_times[[#This Row],[44]]),"DNF",    rounds_cum_time[[#This Row],[43]]+laps_times[[#This Row],[44]])</f>
        <v>0.10727935185185183</v>
      </c>
      <c r="BB64" s="139">
        <f>IF(ISBLANK(laps_times[[#This Row],[45]]),"DNF",    rounds_cum_time[[#This Row],[44]]+laps_times[[#This Row],[45]])</f>
        <v>0.10986391203703702</v>
      </c>
      <c r="BC64" s="139">
        <f>IF(ISBLANK(laps_times[[#This Row],[46]]),"DNF",    rounds_cum_time[[#This Row],[45]]+laps_times[[#This Row],[46]])</f>
        <v>0.11248560185185183</v>
      </c>
      <c r="BD64" s="139">
        <f>IF(ISBLANK(laps_times[[#This Row],[47]]),"DNF",    rounds_cum_time[[#This Row],[46]]+laps_times[[#This Row],[47]])</f>
        <v>0.11510271990740739</v>
      </c>
      <c r="BE64" s="139">
        <f>IF(ISBLANK(laps_times[[#This Row],[48]]),"DNF",    rounds_cum_time[[#This Row],[47]]+laps_times[[#This Row],[48]])</f>
        <v>0.11764096064814814</v>
      </c>
      <c r="BF64" s="139">
        <f>IF(ISBLANK(laps_times[[#This Row],[49]]),"DNF",    rounds_cum_time[[#This Row],[48]]+laps_times[[#This Row],[49]])</f>
        <v>0.12022581018518518</v>
      </c>
      <c r="BG64" s="139">
        <f>IF(ISBLANK(laps_times[[#This Row],[50]]),"DNF",    rounds_cum_time[[#This Row],[49]]+laps_times[[#This Row],[50]])</f>
        <v>0.12282259259259258</v>
      </c>
      <c r="BH64" s="139">
        <f>IF(ISBLANK(laps_times[[#This Row],[51]]),"DNF",    rounds_cum_time[[#This Row],[50]]+laps_times[[#This Row],[51]])</f>
        <v>0.12539747685185185</v>
      </c>
      <c r="BI64" s="139">
        <f>IF(ISBLANK(laps_times[[#This Row],[52]]),"DNF",    rounds_cum_time[[#This Row],[51]]+laps_times[[#This Row],[52]])</f>
        <v>0.12803052083333333</v>
      </c>
      <c r="BJ64" s="139">
        <f>IF(ISBLANK(laps_times[[#This Row],[53]]),"DNF",    rounds_cum_time[[#This Row],[52]]+laps_times[[#This Row],[53]])</f>
        <v>0.13067232638888887</v>
      </c>
      <c r="BK64" s="139">
        <f>IF(ISBLANK(laps_times[[#This Row],[54]]),"DNF",    rounds_cum_time[[#This Row],[53]]+laps_times[[#This Row],[54]])</f>
        <v>0.13336289351851849</v>
      </c>
      <c r="BL64" s="139">
        <f>IF(ISBLANK(laps_times[[#This Row],[55]]),"DNF",    rounds_cum_time[[#This Row],[54]]+laps_times[[#This Row],[55]])</f>
        <v>0.13600753472222218</v>
      </c>
      <c r="BM64" s="139">
        <f>IF(ISBLANK(laps_times[[#This Row],[56]]),"DNF",    rounds_cum_time[[#This Row],[55]]+laps_times[[#This Row],[56]])</f>
        <v>0.13863077546296293</v>
      </c>
      <c r="BN64" s="139">
        <f>IF(ISBLANK(laps_times[[#This Row],[57]]),"DNF",    rounds_cum_time[[#This Row],[56]]+laps_times[[#This Row],[57]])</f>
        <v>0.14129028935185181</v>
      </c>
      <c r="BO64" s="139">
        <f>IF(ISBLANK(laps_times[[#This Row],[58]]),"DNF",    rounds_cum_time[[#This Row],[57]]+laps_times[[#This Row],[58]])</f>
        <v>0.14385171296296292</v>
      </c>
      <c r="BP64" s="139">
        <f>IF(ISBLANK(laps_times[[#This Row],[59]]),"DNF",    rounds_cum_time[[#This Row],[58]]+laps_times[[#This Row],[59]])</f>
        <v>0.14642425925925923</v>
      </c>
      <c r="BQ64" s="139">
        <f>IF(ISBLANK(laps_times[[#This Row],[60]]),"DNF",    rounds_cum_time[[#This Row],[59]]+laps_times[[#This Row],[60]])</f>
        <v>0.14896413194444441</v>
      </c>
      <c r="BR64" s="139">
        <f>IF(ISBLANK(laps_times[[#This Row],[61]]),"DNF",    rounds_cum_time[[#This Row],[60]]+laps_times[[#This Row],[61]])</f>
        <v>0.15148597222222218</v>
      </c>
      <c r="BS64" s="139">
        <f>IF(ISBLANK(laps_times[[#This Row],[62]]),"DNF",    rounds_cum_time[[#This Row],[61]]+laps_times[[#This Row],[62]])</f>
        <v>0.15400143518518514</v>
      </c>
      <c r="BT64" s="140">
        <f>IF(ISBLANK(laps_times[[#This Row],[63]]),"DNF",    rounds_cum_time[[#This Row],[62]]+laps_times[[#This Row],[63]])</f>
        <v>0.15630906249999996</v>
      </c>
    </row>
    <row r="65" spans="2:72" x14ac:dyDescent="0.2">
      <c r="B65" s="130">
        <f>laps_times[[#This Row],[poř]]</f>
        <v>60</v>
      </c>
      <c r="C65" s="131">
        <f>laps_times[[#This Row],[s.č.]]</f>
        <v>52</v>
      </c>
      <c r="D65" s="131" t="str">
        <f>laps_times[[#This Row],[jméno]]</f>
        <v>Brossaud Jack</v>
      </c>
      <c r="E65" s="132">
        <f>laps_times[[#This Row],[roč]]</f>
        <v>1970</v>
      </c>
      <c r="F65" s="132" t="str">
        <f>laps_times[[#This Row],[kat]]</f>
        <v>MB</v>
      </c>
      <c r="G65" s="132">
        <f>laps_times[[#This Row],[poř_kat]]</f>
        <v>27</v>
      </c>
      <c r="H65" s="131" t="str">
        <f>laps_times[[#This Row],[klub]]</f>
        <v>JBP</v>
      </c>
      <c r="I65" s="134">
        <f>laps_times[[#This Row],[celk. čas]]</f>
        <v>0.15652667824074074</v>
      </c>
      <c r="J65" s="139">
        <f>laps_times[[#This Row],[1]]</f>
        <v>2.8391087962962962E-3</v>
      </c>
      <c r="K65" s="139">
        <f>IF(ISBLANK(laps_times[[#This Row],[2]]),"DNF",    rounds_cum_time[[#This Row],[1]]+laps_times[[#This Row],[2]])</f>
        <v>5.0567824074074074E-3</v>
      </c>
      <c r="L65" s="139">
        <f>IF(ISBLANK(laps_times[[#This Row],[3]]),"DNF",    rounds_cum_time[[#This Row],[2]]+laps_times[[#This Row],[3]])</f>
        <v>7.3171412037037042E-3</v>
      </c>
      <c r="M65" s="139">
        <f>IF(ISBLANK(laps_times[[#This Row],[4]]),"DNF",    rounds_cum_time[[#This Row],[3]]+laps_times[[#This Row],[4]])</f>
        <v>9.6014351851851851E-3</v>
      </c>
      <c r="N65" s="139">
        <f>IF(ISBLANK(laps_times[[#This Row],[5]]),"DNF",    rounds_cum_time[[#This Row],[4]]+laps_times[[#This Row],[5]])</f>
        <v>1.1882986111111112E-2</v>
      </c>
      <c r="O65" s="139">
        <f>IF(ISBLANK(laps_times[[#This Row],[6]]),"DNF",    rounds_cum_time[[#This Row],[5]]+laps_times[[#This Row],[6]])</f>
        <v>1.4172731481481482E-2</v>
      </c>
      <c r="P65" s="139">
        <f>IF(ISBLANK(laps_times[[#This Row],[7]]),"DNF",    rounds_cum_time[[#This Row],[6]]+laps_times[[#This Row],[7]])</f>
        <v>1.642582175925926E-2</v>
      </c>
      <c r="Q65" s="139">
        <f>IF(ISBLANK(laps_times[[#This Row],[8]]),"DNF",    rounds_cum_time[[#This Row],[7]]+laps_times[[#This Row],[8]])</f>
        <v>1.8720613425925927E-2</v>
      </c>
      <c r="R65" s="139">
        <f>IF(ISBLANK(laps_times[[#This Row],[9]]),"DNF",    rounds_cum_time[[#This Row],[8]]+laps_times[[#This Row],[9]])</f>
        <v>2.1019456018518519E-2</v>
      </c>
      <c r="S65" s="139">
        <f>IF(ISBLANK(laps_times[[#This Row],[10]]),"DNF",    rounds_cum_time[[#This Row],[9]]+laps_times[[#This Row],[10]])</f>
        <v>2.3321898148148147E-2</v>
      </c>
      <c r="T65" s="139">
        <f>IF(ISBLANK(laps_times[[#This Row],[11]]),"DNF",    rounds_cum_time[[#This Row],[10]]+laps_times[[#This Row],[11]])</f>
        <v>2.5587604166666666E-2</v>
      </c>
      <c r="U65" s="139">
        <f>IF(ISBLANK(laps_times[[#This Row],[12]]),"DNF",    rounds_cum_time[[#This Row],[11]]+laps_times[[#This Row],[12]])</f>
        <v>2.7850497685185185E-2</v>
      </c>
      <c r="V65" s="139">
        <f>IF(ISBLANK(laps_times[[#This Row],[13]]),"DNF",    rounds_cum_time[[#This Row],[12]]+laps_times[[#This Row],[13]])</f>
        <v>3.0117430555555554E-2</v>
      </c>
      <c r="W65" s="139">
        <f>IF(ISBLANK(laps_times[[#This Row],[14]]),"DNF",    rounds_cum_time[[#This Row],[13]]+laps_times[[#This Row],[14]])</f>
        <v>3.2369664351851853E-2</v>
      </c>
      <c r="X65" s="139">
        <f>IF(ISBLANK(laps_times[[#This Row],[15]]),"DNF",    rounds_cum_time[[#This Row],[14]]+laps_times[[#This Row],[15]])</f>
        <v>3.4645439814814813E-2</v>
      </c>
      <c r="Y65" s="139">
        <f>IF(ISBLANK(laps_times[[#This Row],[16]]),"DNF",    rounds_cum_time[[#This Row],[15]]+laps_times[[#This Row],[16]])</f>
        <v>3.6911574074074069E-2</v>
      </c>
      <c r="Z65" s="139">
        <f>IF(ISBLANK(laps_times[[#This Row],[17]]),"DNF",    rounds_cum_time[[#This Row],[16]]+laps_times[[#This Row],[17]])</f>
        <v>3.9205046296296293E-2</v>
      </c>
      <c r="AA65" s="139">
        <f>IF(ISBLANK(laps_times[[#This Row],[18]]),"DNF",    rounds_cum_time[[#This Row],[17]]+laps_times[[#This Row],[18]])</f>
        <v>4.1554236111111108E-2</v>
      </c>
      <c r="AB65" s="139">
        <f>IF(ISBLANK(laps_times[[#This Row],[19]]),"DNF",    rounds_cum_time[[#This Row],[18]]+laps_times[[#This Row],[19]])</f>
        <v>4.3922118055555549E-2</v>
      </c>
      <c r="AC65" s="139">
        <f>IF(ISBLANK(laps_times[[#This Row],[20]]),"DNF",    rounds_cum_time[[#This Row],[19]]+laps_times[[#This Row],[20]])</f>
        <v>4.6286863425925917E-2</v>
      </c>
      <c r="AD65" s="139">
        <f>IF(ISBLANK(laps_times[[#This Row],[21]]),"DNF",    rounds_cum_time[[#This Row],[20]]+laps_times[[#This Row],[21]])</f>
        <v>4.8635590277777765E-2</v>
      </c>
      <c r="AE65" s="139">
        <f>IF(ISBLANK(laps_times[[#This Row],[22]]),"DNF",    rounds_cum_time[[#This Row],[21]]+laps_times[[#This Row],[22]])</f>
        <v>5.1024641203703688E-2</v>
      </c>
      <c r="AF65" s="139">
        <f>IF(ISBLANK(laps_times[[#This Row],[23]]),"DNF",    rounds_cum_time[[#This Row],[22]]+laps_times[[#This Row],[23]])</f>
        <v>5.3419560185185171E-2</v>
      </c>
      <c r="AG65" s="139">
        <f>IF(ISBLANK(laps_times[[#This Row],[24]]),"DNF",    rounds_cum_time[[#This Row],[23]]+laps_times[[#This Row],[24]])</f>
        <v>5.5825949074074059E-2</v>
      </c>
      <c r="AH65" s="139">
        <f>IF(ISBLANK(laps_times[[#This Row],[25]]),"DNF",    rounds_cum_time[[#This Row],[24]]+laps_times[[#This Row],[25]])</f>
        <v>5.8254398148148132E-2</v>
      </c>
      <c r="AI65" s="139">
        <f>IF(ISBLANK(laps_times[[#This Row],[26]]),"DNF",    rounds_cum_time[[#This Row],[25]]+laps_times[[#This Row],[26]])</f>
        <v>6.0647800925925907E-2</v>
      </c>
      <c r="AJ65" s="139">
        <f>IF(ISBLANK(laps_times[[#This Row],[27]]),"DNF",    rounds_cum_time[[#This Row],[26]]+laps_times[[#This Row],[27]])</f>
        <v>6.3070393518518494E-2</v>
      </c>
      <c r="AK65" s="139">
        <f>IF(ISBLANK(laps_times[[#This Row],[28]]),"DNF",    rounds_cum_time[[#This Row],[27]]+laps_times[[#This Row],[28]])</f>
        <v>6.5500428240740718E-2</v>
      </c>
      <c r="AL65" s="139">
        <f>IF(ISBLANK(laps_times[[#This Row],[29]]),"DNF",    rounds_cum_time[[#This Row],[28]]+laps_times[[#This Row],[29]])</f>
        <v>6.7931226851851836E-2</v>
      </c>
      <c r="AM65" s="139">
        <f>IF(ISBLANK(laps_times[[#This Row],[30]]),"DNF",    rounds_cum_time[[#This Row],[29]]+laps_times[[#This Row],[30]])</f>
        <v>7.0400937499999983E-2</v>
      </c>
      <c r="AN65" s="139">
        <f>IF(ISBLANK(laps_times[[#This Row],[31]]),"DNF",    rounds_cum_time[[#This Row],[30]]+laps_times[[#This Row],[31]])</f>
        <v>7.2823900462962943E-2</v>
      </c>
      <c r="AO65" s="139">
        <f>IF(ISBLANK(laps_times[[#This Row],[32]]),"DNF",    rounds_cum_time[[#This Row],[31]]+laps_times[[#This Row],[32]])</f>
        <v>7.5222395833333316E-2</v>
      </c>
      <c r="AP65" s="139">
        <f>IF(ISBLANK(laps_times[[#This Row],[33]]),"DNF",    rounds_cum_time[[#This Row],[32]]+laps_times[[#This Row],[33]])</f>
        <v>7.7739432870370356E-2</v>
      </c>
      <c r="AQ65" s="139">
        <f>IF(ISBLANK(laps_times[[#This Row],[34]]),"DNF",    rounds_cum_time[[#This Row],[33]]+laps_times[[#This Row],[34]])</f>
        <v>8.0310567129629612E-2</v>
      </c>
      <c r="AR65" s="139">
        <f>IF(ISBLANK(laps_times[[#This Row],[35]]),"DNF",    rounds_cum_time[[#This Row],[34]]+laps_times[[#This Row],[35]])</f>
        <v>8.2811365740740717E-2</v>
      </c>
      <c r="AS65" s="139">
        <f>IF(ISBLANK(laps_times[[#This Row],[36]]),"DNF",    rounds_cum_time[[#This Row],[35]]+laps_times[[#This Row],[36]])</f>
        <v>8.5337534722222191E-2</v>
      </c>
      <c r="AT65" s="139">
        <f>IF(ISBLANK(laps_times[[#This Row],[37]]),"DNF",    rounds_cum_time[[#This Row],[36]]+laps_times[[#This Row],[37]])</f>
        <v>8.787688657407404E-2</v>
      </c>
      <c r="AU65" s="139">
        <f>IF(ISBLANK(laps_times[[#This Row],[38]]),"DNF",    rounds_cum_time[[#This Row],[37]]+laps_times[[#This Row],[38]])</f>
        <v>9.0359386574074038E-2</v>
      </c>
      <c r="AV65" s="139">
        <f>IF(ISBLANK(laps_times[[#This Row],[39]]),"DNF",    rounds_cum_time[[#This Row],[38]]+laps_times[[#This Row],[39]])</f>
        <v>9.2922326388888851E-2</v>
      </c>
      <c r="AW65" s="139">
        <f>IF(ISBLANK(laps_times[[#This Row],[40]]),"DNF",    rounds_cum_time[[#This Row],[39]]+laps_times[[#This Row],[40]])</f>
        <v>9.5585856481481449E-2</v>
      </c>
      <c r="AX65" s="139">
        <f>IF(ISBLANK(laps_times[[#This Row],[41]]),"DNF",    rounds_cum_time[[#This Row],[40]]+laps_times[[#This Row],[41]])</f>
        <v>9.8409155092592557E-2</v>
      </c>
      <c r="AY65" s="139">
        <f>IF(ISBLANK(laps_times[[#This Row],[42]]),"DNF",    rounds_cum_time[[#This Row],[41]]+laps_times[[#This Row],[42]])</f>
        <v>0.10109314814814811</v>
      </c>
      <c r="AZ65" s="139">
        <f>IF(ISBLANK(laps_times[[#This Row],[43]]),"DNF",    rounds_cum_time[[#This Row],[42]]+laps_times[[#This Row],[43]])</f>
        <v>0.10378927083333329</v>
      </c>
      <c r="BA65" s="139">
        <f>IF(ISBLANK(laps_times[[#This Row],[44]]),"DNF",    rounds_cum_time[[#This Row],[43]]+laps_times[[#This Row],[44]])</f>
        <v>0.10646885416666663</v>
      </c>
      <c r="BB65" s="139">
        <f>IF(ISBLANK(laps_times[[#This Row],[45]]),"DNF",    rounds_cum_time[[#This Row],[44]]+laps_times[[#This Row],[45]])</f>
        <v>0.10920160879629626</v>
      </c>
      <c r="BC65" s="139">
        <f>IF(ISBLANK(laps_times[[#This Row],[46]]),"DNF",    rounds_cum_time[[#This Row],[45]]+laps_times[[#This Row],[46]])</f>
        <v>0.11180479166666663</v>
      </c>
      <c r="BD65" s="139">
        <f>IF(ISBLANK(laps_times[[#This Row],[47]]),"DNF",    rounds_cum_time[[#This Row],[46]]+laps_times[[#This Row],[47]])</f>
        <v>0.11445273148148144</v>
      </c>
      <c r="BE65" s="139">
        <f>IF(ISBLANK(laps_times[[#This Row],[48]]),"DNF",    rounds_cum_time[[#This Row],[47]]+laps_times[[#This Row],[48]])</f>
        <v>0.11711378472222218</v>
      </c>
      <c r="BF65" s="139">
        <f>IF(ISBLANK(laps_times[[#This Row],[49]]),"DNF",    rounds_cum_time[[#This Row],[48]]+laps_times[[#This Row],[49]])</f>
        <v>0.11973513888888886</v>
      </c>
      <c r="BG65" s="139">
        <f>IF(ISBLANK(laps_times[[#This Row],[50]]),"DNF",    rounds_cum_time[[#This Row],[49]]+laps_times[[#This Row],[50]])</f>
        <v>0.12245659722222219</v>
      </c>
      <c r="BH65" s="139">
        <f>IF(ISBLANK(laps_times[[#This Row],[51]]),"DNF",    rounds_cum_time[[#This Row],[50]]+laps_times[[#This Row],[51]])</f>
        <v>0.12516381944444441</v>
      </c>
      <c r="BI65" s="139">
        <f>IF(ISBLANK(laps_times[[#This Row],[52]]),"DNF",    rounds_cum_time[[#This Row],[51]]+laps_times[[#This Row],[52]])</f>
        <v>0.12775445601851848</v>
      </c>
      <c r="BJ65" s="139">
        <f>IF(ISBLANK(laps_times[[#This Row],[53]]),"DNF",    rounds_cum_time[[#This Row],[52]]+laps_times[[#This Row],[53]])</f>
        <v>0.13032732638888886</v>
      </c>
      <c r="BK65" s="139">
        <f>IF(ISBLANK(laps_times[[#This Row],[54]]),"DNF",    rounds_cum_time[[#This Row],[53]]+laps_times[[#This Row],[54]])</f>
        <v>0.13283572916666664</v>
      </c>
      <c r="BL65" s="139">
        <f>IF(ISBLANK(laps_times[[#This Row],[55]]),"DNF",    rounds_cum_time[[#This Row],[54]]+laps_times[[#This Row],[55]])</f>
        <v>0.135466099537037</v>
      </c>
      <c r="BM65" s="139">
        <f>IF(ISBLANK(laps_times[[#This Row],[56]]),"DNF",    rounds_cum_time[[#This Row],[55]]+laps_times[[#This Row],[56]])</f>
        <v>0.13819042824074071</v>
      </c>
      <c r="BN65" s="139">
        <f>IF(ISBLANK(laps_times[[#This Row],[57]]),"DNF",    rounds_cum_time[[#This Row],[56]]+laps_times[[#This Row],[57]])</f>
        <v>0.14092457175925924</v>
      </c>
      <c r="BO65" s="139">
        <f>IF(ISBLANK(laps_times[[#This Row],[58]]),"DNF",    rounds_cum_time[[#This Row],[57]]+laps_times[[#This Row],[58]])</f>
        <v>0.14380473379629627</v>
      </c>
      <c r="BP65" s="139">
        <f>IF(ISBLANK(laps_times[[#This Row],[59]]),"DNF",    rounds_cum_time[[#This Row],[58]]+laps_times[[#This Row],[59]])</f>
        <v>0.14640479166666664</v>
      </c>
      <c r="BQ65" s="139">
        <f>IF(ISBLANK(laps_times[[#This Row],[60]]),"DNF",    rounds_cum_time[[#This Row],[59]]+laps_times[[#This Row],[60]])</f>
        <v>0.14898542824074071</v>
      </c>
      <c r="BR65" s="139">
        <f>IF(ISBLANK(laps_times[[#This Row],[61]]),"DNF",    rounds_cum_time[[#This Row],[60]]+laps_times[[#This Row],[61]])</f>
        <v>0.15155383101851849</v>
      </c>
      <c r="BS65" s="139">
        <f>IF(ISBLANK(laps_times[[#This Row],[62]]),"DNF",    rounds_cum_time[[#This Row],[61]]+laps_times[[#This Row],[62]])</f>
        <v>0.15419059027777776</v>
      </c>
      <c r="BT65" s="140">
        <f>IF(ISBLANK(laps_times[[#This Row],[63]]),"DNF",    rounds_cum_time[[#This Row],[62]]+laps_times[[#This Row],[63]])</f>
        <v>0.15652667824074074</v>
      </c>
    </row>
    <row r="66" spans="2:72" x14ac:dyDescent="0.2">
      <c r="B66" s="130">
        <f>laps_times[[#This Row],[poř]]</f>
        <v>61</v>
      </c>
      <c r="C66" s="131">
        <f>laps_times[[#This Row],[s.č.]]</f>
        <v>65</v>
      </c>
      <c r="D66" s="131" t="str">
        <f>laps_times[[#This Row],[jméno]]</f>
        <v>Šindlerová Jana</v>
      </c>
      <c r="E66" s="132">
        <f>laps_times[[#This Row],[roč]]</f>
        <v>1969</v>
      </c>
      <c r="F66" s="132" t="str">
        <f>laps_times[[#This Row],[kat]]</f>
        <v>ZB</v>
      </c>
      <c r="G66" s="132">
        <f>laps_times[[#This Row],[poř_kat]]</f>
        <v>3</v>
      </c>
      <c r="H66" s="131" t="str">
        <f>laps_times[[#This Row],[klub]]</f>
        <v>iThinkBeer.com</v>
      </c>
      <c r="I66" s="134">
        <f>laps_times[[#This Row],[celk. čas]]</f>
        <v>0.15778412037037037</v>
      </c>
      <c r="J66" s="139">
        <f>laps_times[[#This Row],[1]]</f>
        <v>3.0454861111111112E-3</v>
      </c>
      <c r="K66" s="139">
        <f>IF(ISBLANK(laps_times[[#This Row],[2]]),"DNF",    rounds_cum_time[[#This Row],[1]]+laps_times[[#This Row],[2]])</f>
        <v>5.3303587962962966E-3</v>
      </c>
      <c r="L66" s="139">
        <f>IF(ISBLANK(laps_times[[#This Row],[3]]),"DNF",    rounds_cum_time[[#This Row],[2]]+laps_times[[#This Row],[3]])</f>
        <v>7.6463773148148151E-3</v>
      </c>
      <c r="M66" s="139">
        <f>IF(ISBLANK(laps_times[[#This Row],[4]]),"DNF",    rounds_cum_time[[#This Row],[3]]+laps_times[[#This Row],[4]])</f>
        <v>9.9510416666666671E-3</v>
      </c>
      <c r="N66" s="139">
        <f>IF(ISBLANK(laps_times[[#This Row],[5]]),"DNF",    rounds_cum_time[[#This Row],[4]]+laps_times[[#This Row],[5]])</f>
        <v>1.2278831018518519E-2</v>
      </c>
      <c r="O66" s="139">
        <f>IF(ISBLANK(laps_times[[#This Row],[6]]),"DNF",    rounds_cum_time[[#This Row],[5]]+laps_times[[#This Row],[6]])</f>
        <v>1.4594016203703705E-2</v>
      </c>
      <c r="P66" s="139">
        <f>IF(ISBLANK(laps_times[[#This Row],[7]]),"DNF",    rounds_cum_time[[#This Row],[6]]+laps_times[[#This Row],[7]])</f>
        <v>1.6927314814814815E-2</v>
      </c>
      <c r="Q66" s="139">
        <f>IF(ISBLANK(laps_times[[#This Row],[8]]),"DNF",    rounds_cum_time[[#This Row],[7]]+laps_times[[#This Row],[8]])</f>
        <v>1.9230983796296296E-2</v>
      </c>
      <c r="R66" s="139">
        <f>IF(ISBLANK(laps_times[[#This Row],[9]]),"DNF",    rounds_cum_time[[#This Row],[8]]+laps_times[[#This Row],[9]])</f>
        <v>2.1600891203703704E-2</v>
      </c>
      <c r="S66" s="139">
        <f>IF(ISBLANK(laps_times[[#This Row],[10]]),"DNF",    rounds_cum_time[[#This Row],[9]]+laps_times[[#This Row],[10]])</f>
        <v>2.3955960648148148E-2</v>
      </c>
      <c r="T66" s="139">
        <f>IF(ISBLANK(laps_times[[#This Row],[11]]),"DNF",    rounds_cum_time[[#This Row],[10]]+laps_times[[#This Row],[11]])</f>
        <v>2.6298958333333334E-2</v>
      </c>
      <c r="U66" s="139">
        <f>IF(ISBLANK(laps_times[[#This Row],[12]]),"DNF",    rounds_cum_time[[#This Row],[11]]+laps_times[[#This Row],[12]])</f>
        <v>2.8599907407407407E-2</v>
      </c>
      <c r="V66" s="139">
        <f>IF(ISBLANK(laps_times[[#This Row],[13]]),"DNF",    rounds_cum_time[[#This Row],[12]]+laps_times[[#This Row],[13]])</f>
        <v>3.0913865740740742E-2</v>
      </c>
      <c r="W66" s="139">
        <f>IF(ISBLANK(laps_times[[#This Row],[14]]),"DNF",    rounds_cum_time[[#This Row],[13]]+laps_times[[#This Row],[14]])</f>
        <v>3.328416666666667E-2</v>
      </c>
      <c r="X66" s="139">
        <f>IF(ISBLANK(laps_times[[#This Row],[15]]),"DNF",    rounds_cum_time[[#This Row],[14]]+laps_times[[#This Row],[15]])</f>
        <v>3.5817847222222227E-2</v>
      </c>
      <c r="Y66" s="139">
        <f>IF(ISBLANK(laps_times[[#This Row],[16]]),"DNF",    rounds_cum_time[[#This Row],[15]]+laps_times[[#This Row],[16]])</f>
        <v>3.8096215277777783E-2</v>
      </c>
      <c r="Z66" s="139">
        <f>IF(ISBLANK(laps_times[[#This Row],[17]]),"DNF",    rounds_cum_time[[#This Row],[16]]+laps_times[[#This Row],[17]])</f>
        <v>4.038858796296297E-2</v>
      </c>
      <c r="AA66" s="139">
        <f>IF(ISBLANK(laps_times[[#This Row],[18]]),"DNF",    rounds_cum_time[[#This Row],[17]]+laps_times[[#This Row],[18]])</f>
        <v>4.2730069444444449E-2</v>
      </c>
      <c r="AB66" s="139">
        <f>IF(ISBLANK(laps_times[[#This Row],[19]]),"DNF",    rounds_cum_time[[#This Row],[18]]+laps_times[[#This Row],[19]])</f>
        <v>4.5098113425925929E-2</v>
      </c>
      <c r="AC66" s="139">
        <f>IF(ISBLANK(laps_times[[#This Row],[20]]),"DNF",    rounds_cum_time[[#This Row],[19]]+laps_times[[#This Row],[20]])</f>
        <v>4.7442546296296302E-2</v>
      </c>
      <c r="AD66" s="139">
        <f>IF(ISBLANK(laps_times[[#This Row],[21]]),"DNF",    rounds_cum_time[[#This Row],[20]]+laps_times[[#This Row],[21]])</f>
        <v>4.981341435185186E-2</v>
      </c>
      <c r="AE66" s="139">
        <f>IF(ISBLANK(laps_times[[#This Row],[22]]),"DNF",    rounds_cum_time[[#This Row],[21]]+laps_times[[#This Row],[22]])</f>
        <v>5.2144699074074083E-2</v>
      </c>
      <c r="AF66" s="139">
        <f>IF(ISBLANK(laps_times[[#This Row],[23]]),"DNF",    rounds_cum_time[[#This Row],[22]]+laps_times[[#This Row],[23]])</f>
        <v>5.4552245370370379E-2</v>
      </c>
      <c r="AG66" s="139">
        <f>IF(ISBLANK(laps_times[[#This Row],[24]]),"DNF",    rounds_cum_time[[#This Row],[23]]+laps_times[[#This Row],[24]])</f>
        <v>5.697900462962964E-2</v>
      </c>
      <c r="AH66" s="139">
        <f>IF(ISBLANK(laps_times[[#This Row],[25]]),"DNF",    rounds_cum_time[[#This Row],[24]]+laps_times[[#This Row],[25]])</f>
        <v>5.9413645833333341E-2</v>
      </c>
      <c r="AI66" s="139">
        <f>IF(ISBLANK(laps_times[[#This Row],[26]]),"DNF",    rounds_cum_time[[#This Row],[25]]+laps_times[[#This Row],[26]])</f>
        <v>6.1891203703703712E-2</v>
      </c>
      <c r="AJ66" s="139">
        <f>IF(ISBLANK(laps_times[[#This Row],[27]]),"DNF",    rounds_cum_time[[#This Row],[26]]+laps_times[[#This Row],[27]])</f>
        <v>6.4380347222222231E-2</v>
      </c>
      <c r="AK66" s="139">
        <f>IF(ISBLANK(laps_times[[#This Row],[28]]),"DNF",    rounds_cum_time[[#This Row],[27]]+laps_times[[#This Row],[28]])</f>
        <v>6.6886469907407417E-2</v>
      </c>
      <c r="AL66" s="139">
        <f>IF(ISBLANK(laps_times[[#This Row],[29]]),"DNF",    rounds_cum_time[[#This Row],[28]]+laps_times[[#This Row],[29]])</f>
        <v>6.9351354166666671E-2</v>
      </c>
      <c r="AM66" s="139">
        <f>IF(ISBLANK(laps_times[[#This Row],[30]]),"DNF",    rounds_cum_time[[#This Row],[29]]+laps_times[[#This Row],[30]])</f>
        <v>7.1817800925925934E-2</v>
      </c>
      <c r="AN66" s="139">
        <f>IF(ISBLANK(laps_times[[#This Row],[31]]),"DNF",    rounds_cum_time[[#This Row],[30]]+laps_times[[#This Row],[31]])</f>
        <v>7.4308553240740746E-2</v>
      </c>
      <c r="AO66" s="139">
        <f>IF(ISBLANK(laps_times[[#This Row],[32]]),"DNF",    rounds_cum_time[[#This Row],[31]]+laps_times[[#This Row],[32]])</f>
        <v>7.6733958333333338E-2</v>
      </c>
      <c r="AP66" s="139">
        <f>IF(ISBLANK(laps_times[[#This Row],[33]]),"DNF",    rounds_cum_time[[#This Row],[32]]+laps_times[[#This Row],[33]])</f>
        <v>7.913550925925926E-2</v>
      </c>
      <c r="AQ66" s="139">
        <f>IF(ISBLANK(laps_times[[#This Row],[34]]),"DNF",    rounds_cum_time[[#This Row],[33]]+laps_times[[#This Row],[34]])</f>
        <v>8.1617106481481488E-2</v>
      </c>
      <c r="AR66" s="139">
        <f>IF(ISBLANK(laps_times[[#This Row],[35]]),"DNF",    rounds_cum_time[[#This Row],[34]]+laps_times[[#This Row],[35]])</f>
        <v>8.4296527777777783E-2</v>
      </c>
      <c r="AS66" s="139">
        <f>IF(ISBLANK(laps_times[[#This Row],[36]]),"DNF",    rounds_cum_time[[#This Row],[35]]+laps_times[[#This Row],[36]])</f>
        <v>8.6755104166666666E-2</v>
      </c>
      <c r="AT66" s="139">
        <f>IF(ISBLANK(laps_times[[#This Row],[37]]),"DNF",    rounds_cum_time[[#This Row],[36]]+laps_times[[#This Row],[37]])</f>
        <v>8.9251064814814818E-2</v>
      </c>
      <c r="AU66" s="139">
        <f>IF(ISBLANK(laps_times[[#This Row],[38]]),"DNF",    rounds_cum_time[[#This Row],[37]]+laps_times[[#This Row],[38]])</f>
        <v>9.1756412037037036E-2</v>
      </c>
      <c r="AV66" s="139">
        <f>IF(ISBLANK(laps_times[[#This Row],[39]]),"DNF",    rounds_cum_time[[#This Row],[38]]+laps_times[[#This Row],[39]])</f>
        <v>9.4306840277777776E-2</v>
      </c>
      <c r="AW66" s="139">
        <f>IF(ISBLANK(laps_times[[#This Row],[40]]),"DNF",    rounds_cum_time[[#This Row],[39]]+laps_times[[#This Row],[40]])</f>
        <v>9.6769907407407402E-2</v>
      </c>
      <c r="AX66" s="139">
        <f>IF(ISBLANK(laps_times[[#This Row],[41]]),"DNF",    rounds_cum_time[[#This Row],[40]]+laps_times[[#This Row],[41]])</f>
        <v>9.9272662037037038E-2</v>
      </c>
      <c r="AY66" s="139">
        <f>IF(ISBLANK(laps_times[[#This Row],[42]]),"DNF",    rounds_cum_time[[#This Row],[41]]+laps_times[[#This Row],[42]])</f>
        <v>0.10195488425925926</v>
      </c>
      <c r="AZ66" s="139">
        <f>IF(ISBLANK(laps_times[[#This Row],[43]]),"DNF",    rounds_cum_time[[#This Row],[42]]+laps_times[[#This Row],[43]])</f>
        <v>0.10441216435185185</v>
      </c>
      <c r="BA66" s="139">
        <f>IF(ISBLANK(laps_times[[#This Row],[44]]),"DNF",    rounds_cum_time[[#This Row],[43]]+laps_times[[#This Row],[44]])</f>
        <v>0.10685274305555556</v>
      </c>
      <c r="BB66" s="139">
        <f>IF(ISBLANK(laps_times[[#This Row],[45]]),"DNF",    rounds_cum_time[[#This Row],[44]]+laps_times[[#This Row],[45]])</f>
        <v>0.10940114583333334</v>
      </c>
      <c r="BC66" s="139">
        <f>IF(ISBLANK(laps_times[[#This Row],[46]]),"DNF",    rounds_cum_time[[#This Row],[45]]+laps_times[[#This Row],[46]])</f>
        <v>0.11198084490740741</v>
      </c>
      <c r="BD66" s="139">
        <f>IF(ISBLANK(laps_times[[#This Row],[47]]),"DNF",    rounds_cum_time[[#This Row],[46]]+laps_times[[#This Row],[47]])</f>
        <v>0.11452342592592593</v>
      </c>
      <c r="BE66" s="139">
        <f>IF(ISBLANK(laps_times[[#This Row],[48]]),"DNF",    rounds_cum_time[[#This Row],[47]]+laps_times[[#This Row],[48]])</f>
        <v>0.11751563657407407</v>
      </c>
      <c r="BF66" s="139">
        <f>IF(ISBLANK(laps_times[[#This Row],[49]]),"DNF",    rounds_cum_time[[#This Row],[48]]+laps_times[[#This Row],[49]])</f>
        <v>0.12005543981481481</v>
      </c>
      <c r="BG66" s="139">
        <f>IF(ISBLANK(laps_times[[#This Row],[50]]),"DNF",    rounds_cum_time[[#This Row],[49]]+laps_times[[#This Row],[50]])</f>
        <v>0.1226703125</v>
      </c>
      <c r="BH66" s="139">
        <f>IF(ISBLANK(laps_times[[#This Row],[51]]),"DNF",    rounds_cum_time[[#This Row],[50]]+laps_times[[#This Row],[51]])</f>
        <v>0.12523113425925927</v>
      </c>
      <c r="BI66" s="139">
        <f>IF(ISBLANK(laps_times[[#This Row],[52]]),"DNF",    rounds_cum_time[[#This Row],[51]]+laps_times[[#This Row],[52]])</f>
        <v>0.12783381944444447</v>
      </c>
      <c r="BJ66" s="139">
        <f>IF(ISBLANK(laps_times[[#This Row],[53]]),"DNF",    rounds_cum_time[[#This Row],[52]]+laps_times[[#This Row],[53]])</f>
        <v>0.13052472222222225</v>
      </c>
      <c r="BK66" s="139">
        <f>IF(ISBLANK(laps_times[[#This Row],[54]]),"DNF",    rounds_cum_time[[#This Row],[53]]+laps_times[[#This Row],[54]])</f>
        <v>0.13311395833333337</v>
      </c>
      <c r="BL66" s="139">
        <f>IF(ISBLANK(laps_times[[#This Row],[55]]),"DNF",    rounds_cum_time[[#This Row],[54]]+laps_times[[#This Row],[55]])</f>
        <v>0.1357087268518519</v>
      </c>
      <c r="BM66" s="139">
        <f>IF(ISBLANK(laps_times[[#This Row],[56]]),"DNF",    rounds_cum_time[[#This Row],[55]]+laps_times[[#This Row],[56]])</f>
        <v>0.13842368055555559</v>
      </c>
      <c r="BN66" s="139">
        <f>IF(ISBLANK(laps_times[[#This Row],[57]]),"DNF",    rounds_cum_time[[#This Row],[56]]+laps_times[[#This Row],[57]])</f>
        <v>0.14118070601851856</v>
      </c>
      <c r="BO66" s="139">
        <f>IF(ISBLANK(laps_times[[#This Row],[58]]),"DNF",    rounds_cum_time[[#This Row],[57]]+laps_times[[#This Row],[58]])</f>
        <v>0.14393563657407413</v>
      </c>
      <c r="BP66" s="139">
        <f>IF(ISBLANK(laps_times[[#This Row],[59]]),"DNF",    rounds_cum_time[[#This Row],[58]]+laps_times[[#This Row],[59]])</f>
        <v>0.14677802083333338</v>
      </c>
      <c r="BQ66" s="139">
        <f>IF(ISBLANK(laps_times[[#This Row],[60]]),"DNF",    rounds_cum_time[[#This Row],[59]]+laps_times[[#This Row],[60]])</f>
        <v>0.14947331018518523</v>
      </c>
      <c r="BR66" s="139">
        <f>IF(ISBLANK(laps_times[[#This Row],[61]]),"DNF",    rounds_cum_time[[#This Row],[60]]+laps_times[[#This Row],[61]])</f>
        <v>0.15240753472222227</v>
      </c>
      <c r="BS66" s="139">
        <f>IF(ISBLANK(laps_times[[#This Row],[62]]),"DNF",    rounds_cum_time[[#This Row],[61]]+laps_times[[#This Row],[62]])</f>
        <v>0.15520898148148152</v>
      </c>
      <c r="BT66" s="140">
        <f>IF(ISBLANK(laps_times[[#This Row],[63]]),"DNF",    rounds_cum_time[[#This Row],[62]]+laps_times[[#This Row],[63]])</f>
        <v>0.1577841203703704</v>
      </c>
    </row>
    <row r="67" spans="2:72" x14ac:dyDescent="0.2">
      <c r="B67" s="130">
        <f>laps_times[[#This Row],[poř]]</f>
        <v>62</v>
      </c>
      <c r="C67" s="131">
        <f>laps_times[[#This Row],[s.č.]]</f>
        <v>105</v>
      </c>
      <c r="D67" s="131" t="str">
        <f>laps_times[[#This Row],[jméno]]</f>
        <v>Círal František ml.</v>
      </c>
      <c r="E67" s="132">
        <f>laps_times[[#This Row],[roč]]</f>
        <v>1998</v>
      </c>
      <c r="F67" s="132" t="str">
        <f>laps_times[[#This Row],[kat]]</f>
        <v>MA</v>
      </c>
      <c r="G67" s="132">
        <f>laps_times[[#This Row],[poř_kat]]</f>
        <v>15</v>
      </c>
      <c r="H67" s="131" t="str">
        <f>laps_times[[#This Row],[klub]]</f>
        <v>-</v>
      </c>
      <c r="I67" s="134">
        <f>laps_times[[#This Row],[celk. čas]]</f>
        <v>0.15903097222222221</v>
      </c>
      <c r="J67" s="139">
        <f>laps_times[[#This Row],[1]]</f>
        <v>3.0483680555555555E-3</v>
      </c>
      <c r="K67" s="139">
        <f>IF(ISBLANK(laps_times[[#This Row],[2]]),"DNF",    rounds_cum_time[[#This Row],[1]]+laps_times[[#This Row],[2]])</f>
        <v>5.3325231481481479E-3</v>
      </c>
      <c r="L67" s="139">
        <f>IF(ISBLANK(laps_times[[#This Row],[3]]),"DNF",    rounds_cum_time[[#This Row],[2]]+laps_times[[#This Row],[3]])</f>
        <v>7.6191203703703698E-3</v>
      </c>
      <c r="M67" s="139">
        <f>IF(ISBLANK(laps_times[[#This Row],[4]]),"DNF",    rounds_cum_time[[#This Row],[3]]+laps_times[[#This Row],[4]])</f>
        <v>9.9617129629629621E-3</v>
      </c>
      <c r="N67" s="139">
        <f>IF(ISBLANK(laps_times[[#This Row],[5]]),"DNF",    rounds_cum_time[[#This Row],[4]]+laps_times[[#This Row],[5]])</f>
        <v>1.2269930555555555E-2</v>
      </c>
      <c r="O67" s="139">
        <f>IF(ISBLANK(laps_times[[#This Row],[6]]),"DNF",    rounds_cum_time[[#This Row],[5]]+laps_times[[#This Row],[6]])</f>
        <v>1.4601701388888888E-2</v>
      </c>
      <c r="P67" s="139">
        <f>IF(ISBLANK(laps_times[[#This Row],[7]]),"DNF",    rounds_cum_time[[#This Row],[6]]+laps_times[[#This Row],[7]])</f>
        <v>1.690599537037037E-2</v>
      </c>
      <c r="Q67" s="139">
        <f>IF(ISBLANK(laps_times[[#This Row],[8]]),"DNF",    rounds_cum_time[[#This Row],[7]]+laps_times[[#This Row],[8]])</f>
        <v>1.917935185185185E-2</v>
      </c>
      <c r="R67" s="139">
        <f>IF(ISBLANK(laps_times[[#This Row],[9]]),"DNF",    rounds_cum_time[[#This Row],[8]]+laps_times[[#This Row],[9]])</f>
        <v>2.1513877314814814E-2</v>
      </c>
      <c r="S67" s="139">
        <f>IF(ISBLANK(laps_times[[#This Row],[10]]),"DNF",    rounds_cum_time[[#This Row],[9]]+laps_times[[#This Row],[10]])</f>
        <v>2.3890162037037036E-2</v>
      </c>
      <c r="T67" s="139">
        <f>IF(ISBLANK(laps_times[[#This Row],[11]]),"DNF",    rounds_cum_time[[#This Row],[10]]+laps_times[[#This Row],[11]])</f>
        <v>2.6248182870370368E-2</v>
      </c>
      <c r="U67" s="139">
        <f>IF(ISBLANK(laps_times[[#This Row],[12]]),"DNF",    rounds_cum_time[[#This Row],[11]]+laps_times[[#This Row],[12]])</f>
        <v>2.8623344907407405E-2</v>
      </c>
      <c r="V67" s="139">
        <f>IF(ISBLANK(laps_times[[#This Row],[13]]),"DNF",    rounds_cum_time[[#This Row],[12]]+laps_times[[#This Row],[13]])</f>
        <v>3.0902997685185181E-2</v>
      </c>
      <c r="W67" s="139">
        <f>IF(ISBLANK(laps_times[[#This Row],[14]]),"DNF",    rounds_cum_time[[#This Row],[13]]+laps_times[[#This Row],[14]])</f>
        <v>3.3211747685185179E-2</v>
      </c>
      <c r="X67" s="139">
        <f>IF(ISBLANK(laps_times[[#This Row],[15]]),"DNF",    rounds_cum_time[[#This Row],[14]]+laps_times[[#This Row],[15]])</f>
        <v>3.5560196759259255E-2</v>
      </c>
      <c r="Y67" s="139">
        <f>IF(ISBLANK(laps_times[[#This Row],[16]]),"DNF",    rounds_cum_time[[#This Row],[15]]+laps_times[[#This Row],[16]])</f>
        <v>3.7860578703703698E-2</v>
      </c>
      <c r="Z67" s="139">
        <f>IF(ISBLANK(laps_times[[#This Row],[17]]),"DNF",    rounds_cum_time[[#This Row],[16]]+laps_times[[#This Row],[17]])</f>
        <v>4.016842592592592E-2</v>
      </c>
      <c r="AA67" s="139">
        <f>IF(ISBLANK(laps_times[[#This Row],[18]]),"DNF",    rounds_cum_time[[#This Row],[17]]+laps_times[[#This Row],[18]])</f>
        <v>4.2498379629629622E-2</v>
      </c>
      <c r="AB67" s="139">
        <f>IF(ISBLANK(laps_times[[#This Row],[19]]),"DNF",    rounds_cum_time[[#This Row],[18]]+laps_times[[#This Row],[19]])</f>
        <v>4.4806423611111104E-2</v>
      </c>
      <c r="AC67" s="139">
        <f>IF(ISBLANK(laps_times[[#This Row],[20]]),"DNF",    rounds_cum_time[[#This Row],[19]]+laps_times[[#This Row],[20]])</f>
        <v>4.7215428240740737E-2</v>
      </c>
      <c r="AD67" s="139">
        <f>IF(ISBLANK(laps_times[[#This Row],[21]]),"DNF",    rounds_cum_time[[#This Row],[20]]+laps_times[[#This Row],[21]])</f>
        <v>4.9490185185185179E-2</v>
      </c>
      <c r="AE67" s="139">
        <f>IF(ISBLANK(laps_times[[#This Row],[22]]),"DNF",    rounds_cum_time[[#This Row],[21]]+laps_times[[#This Row],[22]])</f>
        <v>5.1868703703703695E-2</v>
      </c>
      <c r="AF67" s="139">
        <f>IF(ISBLANK(laps_times[[#This Row],[23]]),"DNF",    rounds_cum_time[[#This Row],[22]]+laps_times[[#This Row],[23]])</f>
        <v>5.4138449074074065E-2</v>
      </c>
      <c r="AG67" s="139">
        <f>IF(ISBLANK(laps_times[[#This Row],[24]]),"DNF",    rounds_cum_time[[#This Row],[23]]+laps_times[[#This Row],[24]])</f>
        <v>5.6660509259259251E-2</v>
      </c>
      <c r="AH67" s="139">
        <f>IF(ISBLANK(laps_times[[#This Row],[25]]),"DNF",    rounds_cum_time[[#This Row],[24]]+laps_times[[#This Row],[25]])</f>
        <v>5.899947916666666E-2</v>
      </c>
      <c r="AI67" s="139">
        <f>IF(ISBLANK(laps_times[[#This Row],[26]]),"DNF",    rounds_cum_time[[#This Row],[25]]+laps_times[[#This Row],[26]])</f>
        <v>6.1201365740740733E-2</v>
      </c>
      <c r="AJ67" s="139">
        <f>IF(ISBLANK(laps_times[[#This Row],[27]]),"DNF",    rounds_cum_time[[#This Row],[26]]+laps_times[[#This Row],[27]])</f>
        <v>6.3381215277777764E-2</v>
      </c>
      <c r="AK67" s="139">
        <f>IF(ISBLANK(laps_times[[#This Row],[28]]),"DNF",    rounds_cum_time[[#This Row],[27]]+laps_times[[#This Row],[28]])</f>
        <v>6.5589571759259252E-2</v>
      </c>
      <c r="AL67" s="139">
        <f>IF(ISBLANK(laps_times[[#This Row],[29]]),"DNF",    rounds_cum_time[[#This Row],[28]]+laps_times[[#This Row],[29]])</f>
        <v>6.781940972222221E-2</v>
      </c>
      <c r="AM67" s="139">
        <f>IF(ISBLANK(laps_times[[#This Row],[30]]),"DNF",    rounds_cum_time[[#This Row],[29]]+laps_times[[#This Row],[30]])</f>
        <v>7.0197025462962956E-2</v>
      </c>
      <c r="AN67" s="139">
        <f>IF(ISBLANK(laps_times[[#This Row],[31]]),"DNF",    rounds_cum_time[[#This Row],[30]]+laps_times[[#This Row],[31]])</f>
        <v>7.2565972222222219E-2</v>
      </c>
      <c r="AO67" s="139">
        <f>IF(ISBLANK(laps_times[[#This Row],[32]]),"DNF",    rounds_cum_time[[#This Row],[31]]+laps_times[[#This Row],[32]])</f>
        <v>7.4835520833333335E-2</v>
      </c>
      <c r="AP67" s="139">
        <f>IF(ISBLANK(laps_times[[#This Row],[33]]),"DNF",    rounds_cum_time[[#This Row],[32]]+laps_times[[#This Row],[33]])</f>
        <v>7.7046655092592592E-2</v>
      </c>
      <c r="AQ67" s="139">
        <f>IF(ISBLANK(laps_times[[#This Row],[34]]),"DNF",    rounds_cum_time[[#This Row],[33]]+laps_times[[#This Row],[34]])</f>
        <v>7.9439733796296291E-2</v>
      </c>
      <c r="AR67" s="139">
        <f>IF(ISBLANK(laps_times[[#This Row],[35]]),"DNF",    rounds_cum_time[[#This Row],[34]]+laps_times[[#This Row],[35]])</f>
        <v>8.2106157407407399E-2</v>
      </c>
      <c r="AS67" s="139">
        <f>IF(ISBLANK(laps_times[[#This Row],[36]]),"DNF",    rounds_cum_time[[#This Row],[35]]+laps_times[[#This Row],[36]])</f>
        <v>8.5062858796296284E-2</v>
      </c>
      <c r="AT67" s="139">
        <f>IF(ISBLANK(laps_times[[#This Row],[37]]),"DNF",    rounds_cum_time[[#This Row],[36]]+laps_times[[#This Row],[37]])</f>
        <v>8.7456643518518506E-2</v>
      </c>
      <c r="AU67" s="139">
        <f>IF(ISBLANK(laps_times[[#This Row],[38]]),"DNF",    rounds_cum_time[[#This Row],[37]]+laps_times[[#This Row],[38]])</f>
        <v>9.0062256944444433E-2</v>
      </c>
      <c r="AV67" s="139">
        <f>IF(ISBLANK(laps_times[[#This Row],[39]]),"DNF",    rounds_cum_time[[#This Row],[38]]+laps_times[[#This Row],[39]])</f>
        <v>9.2640393518518507E-2</v>
      </c>
      <c r="AW67" s="139">
        <f>IF(ISBLANK(laps_times[[#This Row],[40]]),"DNF",    rounds_cum_time[[#This Row],[39]]+laps_times[[#This Row],[40]])</f>
        <v>9.6232673611111097E-2</v>
      </c>
      <c r="AX67" s="139">
        <f>IF(ISBLANK(laps_times[[#This Row],[41]]),"DNF",    rounds_cum_time[[#This Row],[40]]+laps_times[[#This Row],[41]])</f>
        <v>9.8616689814814806E-2</v>
      </c>
      <c r="AY67" s="139">
        <f>IF(ISBLANK(laps_times[[#This Row],[42]]),"DNF",    rounds_cum_time[[#This Row],[41]]+laps_times[[#This Row],[42]])</f>
        <v>0.1013092361111111</v>
      </c>
      <c r="AZ67" s="139">
        <f>IF(ISBLANK(laps_times[[#This Row],[43]]),"DNF",    rounds_cum_time[[#This Row],[42]]+laps_times[[#This Row],[43]])</f>
        <v>0.10371268518518517</v>
      </c>
      <c r="BA67" s="139">
        <f>IF(ISBLANK(laps_times[[#This Row],[44]]),"DNF",    rounds_cum_time[[#This Row],[43]]+laps_times[[#This Row],[44]])</f>
        <v>0.10643287037037036</v>
      </c>
      <c r="BB67" s="139">
        <f>IF(ISBLANK(laps_times[[#This Row],[45]]),"DNF",    rounds_cum_time[[#This Row],[44]]+laps_times[[#This Row],[45]])</f>
        <v>0.10872587962962962</v>
      </c>
      <c r="BC67" s="139">
        <f>IF(ISBLANK(laps_times[[#This Row],[46]]),"DNF",    rounds_cum_time[[#This Row],[45]]+laps_times[[#This Row],[46]])</f>
        <v>0.11089813657407407</v>
      </c>
      <c r="BD67" s="139">
        <f>IF(ISBLANK(laps_times[[#This Row],[47]]),"DNF",    rounds_cum_time[[#This Row],[46]]+laps_times[[#This Row],[47]])</f>
        <v>0.11311681712962963</v>
      </c>
      <c r="BE67" s="139">
        <f>IF(ISBLANK(laps_times[[#This Row],[48]]),"DNF",    rounds_cum_time[[#This Row],[47]]+laps_times[[#This Row],[48]])</f>
        <v>0.11575678240740742</v>
      </c>
      <c r="BF67" s="139">
        <f>IF(ISBLANK(laps_times[[#This Row],[49]]),"DNF",    rounds_cum_time[[#This Row],[48]]+laps_times[[#This Row],[49]])</f>
        <v>0.11836695601851853</v>
      </c>
      <c r="BG67" s="139">
        <f>IF(ISBLANK(laps_times[[#This Row],[50]]),"DNF",    rounds_cum_time[[#This Row],[49]]+laps_times[[#This Row],[50]])</f>
        <v>0.12121912037037039</v>
      </c>
      <c r="BH67" s="139">
        <f>IF(ISBLANK(laps_times[[#This Row],[51]]),"DNF",    rounds_cum_time[[#This Row],[50]]+laps_times[[#This Row],[51]])</f>
        <v>0.12374060185185187</v>
      </c>
      <c r="BI67" s="139">
        <f>IF(ISBLANK(laps_times[[#This Row],[52]]),"DNF",    rounds_cum_time[[#This Row],[51]]+laps_times[[#This Row],[52]])</f>
        <v>0.12636537037037038</v>
      </c>
      <c r="BJ67" s="139">
        <f>IF(ISBLANK(laps_times[[#This Row],[53]]),"DNF",    rounds_cum_time[[#This Row],[52]]+laps_times[[#This Row],[53]])</f>
        <v>0.12895538194444445</v>
      </c>
      <c r="BK67" s="139">
        <f>IF(ISBLANK(laps_times[[#This Row],[54]]),"DNF",    rounds_cum_time[[#This Row],[53]]+laps_times[[#This Row],[54]])</f>
        <v>0.13157692129629631</v>
      </c>
      <c r="BL67" s="139">
        <f>IF(ISBLANK(laps_times[[#This Row],[55]]),"DNF",    rounds_cum_time[[#This Row],[54]]+laps_times[[#This Row],[55]])</f>
        <v>0.13529959490740742</v>
      </c>
      <c r="BM67" s="139">
        <f>IF(ISBLANK(laps_times[[#This Row],[56]]),"DNF",    rounds_cum_time[[#This Row],[55]]+laps_times[[#This Row],[56]])</f>
        <v>0.13798906250000001</v>
      </c>
      <c r="BN67" s="139">
        <f>IF(ISBLANK(laps_times[[#This Row],[57]]),"DNF",    rounds_cum_time[[#This Row],[56]]+laps_times[[#This Row],[57]])</f>
        <v>0.14124474537037038</v>
      </c>
      <c r="BO67" s="139">
        <f>IF(ISBLANK(laps_times[[#This Row],[58]]),"DNF",    rounds_cum_time[[#This Row],[57]]+laps_times[[#This Row],[58]])</f>
        <v>0.14467334490740741</v>
      </c>
      <c r="BP67" s="139">
        <f>IF(ISBLANK(laps_times[[#This Row],[59]]),"DNF",    rounds_cum_time[[#This Row],[58]]+laps_times[[#This Row],[59]])</f>
        <v>0.14770773148148147</v>
      </c>
      <c r="BQ67" s="139">
        <f>IF(ISBLANK(laps_times[[#This Row],[60]]),"DNF",    rounds_cum_time[[#This Row],[59]]+laps_times[[#This Row],[60]])</f>
        <v>0.15074818287037037</v>
      </c>
      <c r="BR67" s="139">
        <f>IF(ISBLANK(laps_times[[#This Row],[61]]),"DNF",    rounds_cum_time[[#This Row],[60]]+laps_times[[#This Row],[61]])</f>
        <v>0.15362732638888887</v>
      </c>
      <c r="BS67" s="139">
        <f>IF(ISBLANK(laps_times[[#This Row],[62]]),"DNF",    rounds_cum_time[[#This Row],[61]]+laps_times[[#This Row],[62]])</f>
        <v>0.15665899305555553</v>
      </c>
      <c r="BT67" s="140">
        <f>IF(ISBLANK(laps_times[[#This Row],[63]]),"DNF",    rounds_cum_time[[#This Row],[62]]+laps_times[[#This Row],[63]])</f>
        <v>0.15903097222222221</v>
      </c>
    </row>
    <row r="68" spans="2:72" x14ac:dyDescent="0.2">
      <c r="B68" s="130">
        <f>laps_times[[#This Row],[poř]]</f>
        <v>63</v>
      </c>
      <c r="C68" s="131">
        <f>laps_times[[#This Row],[s.č.]]</f>
        <v>29</v>
      </c>
      <c r="D68" s="131" t="str">
        <f>laps_times[[#This Row],[jméno]]</f>
        <v>Svozil Libor</v>
      </c>
      <c r="E68" s="132">
        <f>laps_times[[#This Row],[roč]]</f>
        <v>1971</v>
      </c>
      <c r="F68" s="132" t="str">
        <f>laps_times[[#This Row],[kat]]</f>
        <v>MB</v>
      </c>
      <c r="G68" s="132">
        <f>laps_times[[#This Row],[poř_kat]]</f>
        <v>28</v>
      </c>
      <c r="H68" s="131" t="str">
        <f>laps_times[[#This Row],[klub]]</f>
        <v>MK Seitl Ostrava</v>
      </c>
      <c r="I68" s="134">
        <f>laps_times[[#This Row],[celk. čas]]</f>
        <v>0.15949971064814814</v>
      </c>
      <c r="J68" s="139">
        <f>laps_times[[#This Row],[1]]</f>
        <v>2.6989930555555552E-3</v>
      </c>
      <c r="K68" s="139">
        <f>IF(ISBLANK(laps_times[[#This Row],[2]]),"DNF",    rounds_cum_time[[#This Row],[1]]+laps_times[[#This Row],[2]])</f>
        <v>4.8841898148148143E-3</v>
      </c>
      <c r="L68" s="139">
        <f>IF(ISBLANK(laps_times[[#This Row],[3]]),"DNF",    rounds_cum_time[[#This Row],[2]]+laps_times[[#This Row],[3]])</f>
        <v>7.1231712962962958E-3</v>
      </c>
      <c r="M68" s="139">
        <f>IF(ISBLANK(laps_times[[#This Row],[4]]),"DNF",    rounds_cum_time[[#This Row],[3]]+laps_times[[#This Row],[4]])</f>
        <v>9.3749421296296289E-3</v>
      </c>
      <c r="N68" s="139">
        <f>IF(ISBLANK(laps_times[[#This Row],[5]]),"DNF",    rounds_cum_time[[#This Row],[4]]+laps_times[[#This Row],[5]])</f>
        <v>1.1632835648148147E-2</v>
      </c>
      <c r="O68" s="139">
        <f>IF(ISBLANK(laps_times[[#This Row],[6]]),"DNF",    rounds_cum_time[[#This Row],[5]]+laps_times[[#This Row],[6]])</f>
        <v>1.3908773148148148E-2</v>
      </c>
      <c r="P68" s="139">
        <f>IF(ISBLANK(laps_times[[#This Row],[7]]),"DNF",    rounds_cum_time[[#This Row],[6]]+laps_times[[#This Row],[7]])</f>
        <v>1.6137835648148146E-2</v>
      </c>
      <c r="Q68" s="139">
        <f>IF(ISBLANK(laps_times[[#This Row],[8]]),"DNF",    rounds_cum_time[[#This Row],[7]]+laps_times[[#This Row],[8]])</f>
        <v>1.8381562499999997E-2</v>
      </c>
      <c r="R68" s="139">
        <f>IF(ISBLANK(laps_times[[#This Row],[9]]),"DNF",    rounds_cum_time[[#This Row],[8]]+laps_times[[#This Row],[9]])</f>
        <v>2.0787488425925923E-2</v>
      </c>
      <c r="S68" s="139">
        <f>IF(ISBLANK(laps_times[[#This Row],[10]]),"DNF",    rounds_cum_time[[#This Row],[9]]+laps_times[[#This Row],[10]])</f>
        <v>2.3013252314814811E-2</v>
      </c>
      <c r="T68" s="139">
        <f>IF(ISBLANK(laps_times[[#This Row],[11]]),"DNF",    rounds_cum_time[[#This Row],[10]]+laps_times[[#This Row],[11]])</f>
        <v>2.5247164351851849E-2</v>
      </c>
      <c r="U68" s="139">
        <f>IF(ISBLANK(laps_times[[#This Row],[12]]),"DNF",    rounds_cum_time[[#This Row],[11]]+laps_times[[#This Row],[12]])</f>
        <v>2.7466620370370367E-2</v>
      </c>
      <c r="V68" s="139">
        <f>IF(ISBLANK(laps_times[[#This Row],[13]]),"DNF",    rounds_cum_time[[#This Row],[12]]+laps_times[[#This Row],[13]])</f>
        <v>2.9692291666666662E-2</v>
      </c>
      <c r="W68" s="139">
        <f>IF(ISBLANK(laps_times[[#This Row],[14]]),"DNF",    rounds_cum_time[[#This Row],[13]]+laps_times[[#This Row],[14]])</f>
        <v>3.1905416666666665E-2</v>
      </c>
      <c r="X68" s="139">
        <f>IF(ISBLANK(laps_times[[#This Row],[15]]),"DNF",    rounds_cum_time[[#This Row],[14]]+laps_times[[#This Row],[15]])</f>
        <v>3.4104768518518513E-2</v>
      </c>
      <c r="Y68" s="139">
        <f>IF(ISBLANK(laps_times[[#This Row],[16]]),"DNF",    rounds_cum_time[[#This Row],[15]]+laps_times[[#This Row],[16]])</f>
        <v>3.6283923611111109E-2</v>
      </c>
      <c r="Z68" s="139">
        <f>IF(ISBLANK(laps_times[[#This Row],[17]]),"DNF",    rounds_cum_time[[#This Row],[16]]+laps_times[[#This Row],[17]])</f>
        <v>3.8462835648148147E-2</v>
      </c>
      <c r="AA68" s="139">
        <f>IF(ISBLANK(laps_times[[#This Row],[18]]),"DNF",    rounds_cum_time[[#This Row],[17]]+laps_times[[#This Row],[18]])</f>
        <v>4.0638414351851851E-2</v>
      </c>
      <c r="AB68" s="139">
        <f>IF(ISBLANK(laps_times[[#This Row],[19]]),"DNF",    rounds_cum_time[[#This Row],[18]]+laps_times[[#This Row],[19]])</f>
        <v>4.2835092592592591E-2</v>
      </c>
      <c r="AC68" s="139">
        <f>IF(ISBLANK(laps_times[[#This Row],[20]]),"DNF",    rounds_cum_time[[#This Row],[19]]+laps_times[[#This Row],[20]])</f>
        <v>4.5153171296296292E-2</v>
      </c>
      <c r="AD68" s="139">
        <f>IF(ISBLANK(laps_times[[#This Row],[21]]),"DNF",    rounds_cum_time[[#This Row],[20]]+laps_times[[#This Row],[21]])</f>
        <v>4.734018518518518E-2</v>
      </c>
      <c r="AE68" s="139">
        <f>IF(ISBLANK(laps_times[[#This Row],[22]]),"DNF",    rounds_cum_time[[#This Row],[21]]+laps_times[[#This Row],[22]])</f>
        <v>4.9531111111111102E-2</v>
      </c>
      <c r="AF68" s="139">
        <f>IF(ISBLANK(laps_times[[#This Row],[23]]),"DNF",    rounds_cum_time[[#This Row],[22]]+laps_times[[#This Row],[23]])</f>
        <v>5.1697592592592587E-2</v>
      </c>
      <c r="AG68" s="139">
        <f>IF(ISBLANK(laps_times[[#This Row],[24]]),"DNF",    rounds_cum_time[[#This Row],[23]]+laps_times[[#This Row],[24]])</f>
        <v>5.3881006944444441E-2</v>
      </c>
      <c r="AH68" s="139">
        <f>IF(ISBLANK(laps_times[[#This Row],[25]]),"DNF",    rounds_cum_time[[#This Row],[24]]+laps_times[[#This Row],[25]])</f>
        <v>5.609159722222222E-2</v>
      </c>
      <c r="AI68" s="139">
        <f>IF(ISBLANK(laps_times[[#This Row],[26]]),"DNF",    rounds_cum_time[[#This Row],[25]]+laps_times[[#This Row],[26]])</f>
        <v>5.8265289351851851E-2</v>
      </c>
      <c r="AJ68" s="139">
        <f>IF(ISBLANK(laps_times[[#This Row],[27]]),"DNF",    rounds_cum_time[[#This Row],[26]]+laps_times[[#This Row],[27]])</f>
        <v>6.0450497685185185E-2</v>
      </c>
      <c r="AK68" s="139">
        <f>IF(ISBLANK(laps_times[[#This Row],[28]]),"DNF",    rounds_cum_time[[#This Row],[27]]+laps_times[[#This Row],[28]])</f>
        <v>6.2633831018518521E-2</v>
      </c>
      <c r="AL68" s="139">
        <f>IF(ISBLANK(laps_times[[#This Row],[29]]),"DNF",    rounds_cum_time[[#This Row],[28]]+laps_times[[#This Row],[29]])</f>
        <v>6.5060706018518516E-2</v>
      </c>
      <c r="AM68" s="139">
        <f>IF(ISBLANK(laps_times[[#This Row],[30]]),"DNF",    rounds_cum_time[[#This Row],[29]]+laps_times[[#This Row],[30]])</f>
        <v>6.7254074074074077E-2</v>
      </c>
      <c r="AN68" s="139">
        <f>IF(ISBLANK(laps_times[[#This Row],[31]]),"DNF",    rounds_cum_time[[#This Row],[30]]+laps_times[[#This Row],[31]])</f>
        <v>6.9465578703703706E-2</v>
      </c>
      <c r="AO68" s="139">
        <f>IF(ISBLANK(laps_times[[#This Row],[32]]),"DNF",    rounds_cum_time[[#This Row],[31]]+laps_times[[#This Row],[32]])</f>
        <v>7.1689837962962966E-2</v>
      </c>
      <c r="AP68" s="139">
        <f>IF(ISBLANK(laps_times[[#This Row],[33]]),"DNF",    rounds_cum_time[[#This Row],[32]]+laps_times[[#This Row],[33]])</f>
        <v>7.3903275462962964E-2</v>
      </c>
      <c r="AQ68" s="139">
        <f>IF(ISBLANK(laps_times[[#This Row],[34]]),"DNF",    rounds_cum_time[[#This Row],[33]]+laps_times[[#This Row],[34]])</f>
        <v>7.6438692129629629E-2</v>
      </c>
      <c r="AR68" s="139">
        <f>IF(ISBLANK(laps_times[[#This Row],[35]]),"DNF",    rounds_cum_time[[#This Row],[34]]+laps_times[[#This Row],[35]])</f>
        <v>7.8665289351851853E-2</v>
      </c>
      <c r="AS68" s="139">
        <f>IF(ISBLANK(laps_times[[#This Row],[36]]),"DNF",    rounds_cum_time[[#This Row],[35]]+laps_times[[#This Row],[36]])</f>
        <v>8.091939814814815E-2</v>
      </c>
      <c r="AT68" s="139">
        <f>IF(ISBLANK(laps_times[[#This Row],[37]]),"DNF",    rounds_cum_time[[#This Row],[36]]+laps_times[[#This Row],[37]])</f>
        <v>8.3196284722222222E-2</v>
      </c>
      <c r="AU68" s="139">
        <f>IF(ISBLANK(laps_times[[#This Row],[38]]),"DNF",    rounds_cum_time[[#This Row],[37]]+laps_times[[#This Row],[38]])</f>
        <v>8.5816527777777776E-2</v>
      </c>
      <c r="AV68" s="139">
        <f>IF(ISBLANK(laps_times[[#This Row],[39]]),"DNF",    rounds_cum_time[[#This Row],[38]]+laps_times[[#This Row],[39]])</f>
        <v>8.8165208333333328E-2</v>
      </c>
      <c r="AW68" s="139">
        <f>IF(ISBLANK(laps_times[[#This Row],[40]]),"DNF",    rounds_cum_time[[#This Row],[39]]+laps_times[[#This Row],[40]])</f>
        <v>9.0554467592592586E-2</v>
      </c>
      <c r="AX68" s="139">
        <f>IF(ISBLANK(laps_times[[#This Row],[41]]),"DNF",    rounds_cum_time[[#This Row],[40]]+laps_times[[#This Row],[41]])</f>
        <v>9.3372696759259258E-2</v>
      </c>
      <c r="AY68" s="139">
        <f>IF(ISBLANK(laps_times[[#This Row],[42]]),"DNF",    rounds_cum_time[[#This Row],[41]]+laps_times[[#This Row],[42]])</f>
        <v>9.5879814814814807E-2</v>
      </c>
      <c r="AZ68" s="139">
        <f>IF(ISBLANK(laps_times[[#This Row],[43]]),"DNF",    rounds_cum_time[[#This Row],[42]]+laps_times[[#This Row],[43]])</f>
        <v>9.8683958333333321E-2</v>
      </c>
      <c r="BA68" s="139">
        <f>IF(ISBLANK(laps_times[[#This Row],[44]]),"DNF",    rounds_cum_time[[#This Row],[43]]+laps_times[[#This Row],[44]])</f>
        <v>0.1011861111111111</v>
      </c>
      <c r="BB68" s="139">
        <f>IF(ISBLANK(laps_times[[#This Row],[45]]),"DNF",    rounds_cum_time[[#This Row],[44]]+laps_times[[#This Row],[45]])</f>
        <v>0.10372686342592592</v>
      </c>
      <c r="BC68" s="139">
        <f>IF(ISBLANK(laps_times[[#This Row],[46]]),"DNF",    rounds_cum_time[[#This Row],[45]]+laps_times[[#This Row],[46]])</f>
        <v>0.1063214699074074</v>
      </c>
      <c r="BD68" s="139">
        <f>IF(ISBLANK(laps_times[[#This Row],[47]]),"DNF",    rounds_cum_time[[#This Row],[46]]+laps_times[[#This Row],[47]])</f>
        <v>0.10919118055555554</v>
      </c>
      <c r="BE68" s="139">
        <f>IF(ISBLANK(laps_times[[#This Row],[48]]),"DNF",    rounds_cum_time[[#This Row],[47]]+laps_times[[#This Row],[48]])</f>
        <v>0.11182776620370369</v>
      </c>
      <c r="BF68" s="139">
        <f>IF(ISBLANK(laps_times[[#This Row],[49]]),"DNF",    rounds_cum_time[[#This Row],[48]]+laps_times[[#This Row],[49]])</f>
        <v>0.11450366898148147</v>
      </c>
      <c r="BG68" s="139">
        <f>IF(ISBLANK(laps_times[[#This Row],[50]]),"DNF",    rounds_cum_time[[#This Row],[49]]+laps_times[[#This Row],[50]])</f>
        <v>0.11750386574074073</v>
      </c>
      <c r="BH68" s="139">
        <f>IF(ISBLANK(laps_times[[#This Row],[51]]),"DNF",    rounds_cum_time[[#This Row],[50]]+laps_times[[#This Row],[51]])</f>
        <v>0.12029984953703703</v>
      </c>
      <c r="BI68" s="139">
        <f>IF(ISBLANK(laps_times[[#This Row],[52]]),"DNF",    rounds_cum_time[[#This Row],[51]]+laps_times[[#This Row],[52]])</f>
        <v>0.12315087962962962</v>
      </c>
      <c r="BJ68" s="139">
        <f>IF(ISBLANK(laps_times[[#This Row],[53]]),"DNF",    rounds_cum_time[[#This Row],[52]]+laps_times[[#This Row],[53]])</f>
        <v>0.12644618055555554</v>
      </c>
      <c r="BK68" s="139">
        <f>IF(ISBLANK(laps_times[[#This Row],[54]]),"DNF",    rounds_cum_time[[#This Row],[53]]+laps_times[[#This Row],[54]])</f>
        <v>0.1297753472222222</v>
      </c>
      <c r="BL68" s="139">
        <f>IF(ISBLANK(laps_times[[#This Row],[55]]),"DNF",    rounds_cum_time[[#This Row],[54]]+laps_times[[#This Row],[55]])</f>
        <v>0.13312072916666665</v>
      </c>
      <c r="BM68" s="139">
        <f>IF(ISBLANK(laps_times[[#This Row],[56]]),"DNF",    rounds_cum_time[[#This Row],[55]]+laps_times[[#This Row],[56]])</f>
        <v>0.13611815972222222</v>
      </c>
      <c r="BN68" s="139">
        <f>IF(ISBLANK(laps_times[[#This Row],[57]]),"DNF",    rounds_cum_time[[#This Row],[56]]+laps_times[[#This Row],[57]])</f>
        <v>0.14135559027777778</v>
      </c>
      <c r="BO68" s="139">
        <f>IF(ISBLANK(laps_times[[#This Row],[58]]),"DNF",    rounds_cum_time[[#This Row],[57]]+laps_times[[#This Row],[58]])</f>
        <v>0.14434778935185186</v>
      </c>
      <c r="BP68" s="139">
        <f>IF(ISBLANK(laps_times[[#This Row],[59]]),"DNF",    rounds_cum_time[[#This Row],[58]]+laps_times[[#This Row],[59]])</f>
        <v>0.14742851851851851</v>
      </c>
      <c r="BQ68" s="139">
        <f>IF(ISBLANK(laps_times[[#This Row],[60]]),"DNF",    rounds_cum_time[[#This Row],[59]]+laps_times[[#This Row],[60]])</f>
        <v>0.15049703703703704</v>
      </c>
      <c r="BR68" s="139">
        <f>IF(ISBLANK(laps_times[[#This Row],[61]]),"DNF",    rounds_cum_time[[#This Row],[60]]+laps_times[[#This Row],[61]])</f>
        <v>0.15381046296296297</v>
      </c>
      <c r="BS68" s="139">
        <f>IF(ISBLANK(laps_times[[#This Row],[62]]),"DNF",    rounds_cum_time[[#This Row],[61]]+laps_times[[#This Row],[62]])</f>
        <v>0.15676563657407408</v>
      </c>
      <c r="BT68" s="140">
        <f>IF(ISBLANK(laps_times[[#This Row],[63]]),"DNF",    rounds_cum_time[[#This Row],[62]]+laps_times[[#This Row],[63]])</f>
        <v>0.15949971064814816</v>
      </c>
    </row>
    <row r="69" spans="2:72" x14ac:dyDescent="0.2">
      <c r="B69" s="130">
        <f>laps_times[[#This Row],[poř]]</f>
        <v>64</v>
      </c>
      <c r="C69" s="131">
        <f>laps_times[[#This Row],[s.č.]]</f>
        <v>49</v>
      </c>
      <c r="D69" s="131" t="str">
        <f>laps_times[[#This Row],[jméno]]</f>
        <v>Círal František</v>
      </c>
      <c r="E69" s="132">
        <f>laps_times[[#This Row],[roč]]</f>
        <v>1971</v>
      </c>
      <c r="F69" s="132" t="str">
        <f>laps_times[[#This Row],[kat]]</f>
        <v>MB</v>
      </c>
      <c r="G69" s="132">
        <f>laps_times[[#This Row],[poř_kat]]</f>
        <v>29</v>
      </c>
      <c r="H69" s="131" t="str">
        <f>laps_times[[#This Row],[klub]]</f>
        <v>-</v>
      </c>
      <c r="I69" s="134">
        <f>laps_times[[#This Row],[celk. čas]]</f>
        <v>0.16085762731481482</v>
      </c>
      <c r="J69" s="139">
        <f>laps_times[[#This Row],[1]]</f>
        <v>2.6402083333333329E-3</v>
      </c>
      <c r="K69" s="139">
        <f>IF(ISBLANK(laps_times[[#This Row],[2]]),"DNF",    rounds_cum_time[[#This Row],[1]]+laps_times[[#This Row],[2]])</f>
        <v>4.64099537037037E-3</v>
      </c>
      <c r="L69" s="139">
        <f>IF(ISBLANK(laps_times[[#This Row],[3]]),"DNF",    rounds_cum_time[[#This Row],[2]]+laps_times[[#This Row],[3]])</f>
        <v>6.6433796296296293E-3</v>
      </c>
      <c r="M69" s="139">
        <f>IF(ISBLANK(laps_times[[#This Row],[4]]),"DNF",    rounds_cum_time[[#This Row],[3]]+laps_times[[#This Row],[4]])</f>
        <v>8.6816782407407398E-3</v>
      </c>
      <c r="N69" s="139">
        <f>IF(ISBLANK(laps_times[[#This Row],[5]]),"DNF",    rounds_cum_time[[#This Row],[4]]+laps_times[[#This Row],[5]])</f>
        <v>1.0700081018518517E-2</v>
      </c>
      <c r="O69" s="139">
        <f>IF(ISBLANK(laps_times[[#This Row],[6]]),"DNF",    rounds_cum_time[[#This Row],[5]]+laps_times[[#This Row],[6]])</f>
        <v>1.2746087962962961E-2</v>
      </c>
      <c r="P69" s="139">
        <f>IF(ISBLANK(laps_times[[#This Row],[7]]),"DNF",    rounds_cum_time[[#This Row],[6]]+laps_times[[#This Row],[7]])</f>
        <v>1.4820324074074073E-2</v>
      </c>
      <c r="Q69" s="139">
        <f>IF(ISBLANK(laps_times[[#This Row],[8]]),"DNF",    rounds_cum_time[[#This Row],[7]]+laps_times[[#This Row],[8]])</f>
        <v>1.6899768518518515E-2</v>
      </c>
      <c r="R69" s="139">
        <f>IF(ISBLANK(laps_times[[#This Row],[9]]),"DNF",    rounds_cum_time[[#This Row],[8]]+laps_times[[#This Row],[9]])</f>
        <v>1.8947129629629626E-2</v>
      </c>
      <c r="S69" s="139">
        <f>IF(ISBLANK(laps_times[[#This Row],[10]]),"DNF",    rounds_cum_time[[#This Row],[9]]+laps_times[[#This Row],[10]])</f>
        <v>2.1003124999999997E-2</v>
      </c>
      <c r="T69" s="139">
        <f>IF(ISBLANK(laps_times[[#This Row],[11]]),"DNF",    rounds_cum_time[[#This Row],[10]]+laps_times[[#This Row],[11]])</f>
        <v>2.3059641203703702E-2</v>
      </c>
      <c r="U69" s="139">
        <f>IF(ISBLANK(laps_times[[#This Row],[12]]),"DNF",    rounds_cum_time[[#This Row],[11]]+laps_times[[#This Row],[12]])</f>
        <v>2.5171840277777777E-2</v>
      </c>
      <c r="V69" s="139">
        <f>IF(ISBLANK(laps_times[[#This Row],[13]]),"DNF",    rounds_cum_time[[#This Row],[12]]+laps_times[[#This Row],[13]])</f>
        <v>2.7277824074074072E-2</v>
      </c>
      <c r="W69" s="139">
        <f>IF(ISBLANK(laps_times[[#This Row],[14]]),"DNF",    rounds_cum_time[[#This Row],[13]]+laps_times[[#This Row],[14]])</f>
        <v>2.9425127314814812E-2</v>
      </c>
      <c r="X69" s="139">
        <f>IF(ISBLANK(laps_times[[#This Row],[15]]),"DNF",    rounds_cum_time[[#This Row],[14]]+laps_times[[#This Row],[15]])</f>
        <v>3.1593078703703703E-2</v>
      </c>
      <c r="Y69" s="139">
        <f>IF(ISBLANK(laps_times[[#This Row],[16]]),"DNF",    rounds_cum_time[[#This Row],[15]]+laps_times[[#This Row],[16]])</f>
        <v>3.380090277777778E-2</v>
      </c>
      <c r="Z69" s="139">
        <f>IF(ISBLANK(laps_times[[#This Row],[17]]),"DNF",    rounds_cum_time[[#This Row],[16]]+laps_times[[#This Row],[17]])</f>
        <v>3.5987743055555556E-2</v>
      </c>
      <c r="AA69" s="139">
        <f>IF(ISBLANK(laps_times[[#This Row],[18]]),"DNF",    rounds_cum_time[[#This Row],[17]]+laps_times[[#This Row],[18]])</f>
        <v>3.8163773148148152E-2</v>
      </c>
      <c r="AB69" s="139">
        <f>IF(ISBLANK(laps_times[[#This Row],[19]]),"DNF",    rounds_cum_time[[#This Row],[18]]+laps_times[[#This Row],[19]])</f>
        <v>4.0505081018518518E-2</v>
      </c>
      <c r="AC69" s="139">
        <f>IF(ISBLANK(laps_times[[#This Row],[20]]),"DNF",    rounds_cum_time[[#This Row],[19]]+laps_times[[#This Row],[20]])</f>
        <v>4.2764560185185187E-2</v>
      </c>
      <c r="AD69" s="139">
        <f>IF(ISBLANK(laps_times[[#This Row],[21]]),"DNF",    rounds_cum_time[[#This Row],[20]]+laps_times[[#This Row],[21]])</f>
        <v>4.4990462962962961E-2</v>
      </c>
      <c r="AE69" s="139">
        <f>IF(ISBLANK(laps_times[[#This Row],[22]]),"DNF",    rounds_cum_time[[#This Row],[21]]+laps_times[[#This Row],[22]])</f>
        <v>4.740775462962963E-2</v>
      </c>
      <c r="AF69" s="139">
        <f>IF(ISBLANK(laps_times[[#This Row],[23]]),"DNF",    rounds_cum_time[[#This Row],[22]]+laps_times[[#This Row],[23]])</f>
        <v>4.9667430555555558E-2</v>
      </c>
      <c r="AG69" s="139">
        <f>IF(ISBLANK(laps_times[[#This Row],[24]]),"DNF",    rounds_cum_time[[#This Row],[23]]+laps_times[[#This Row],[24]])</f>
        <v>5.1911226851851858E-2</v>
      </c>
      <c r="AH69" s="139">
        <f>IF(ISBLANK(laps_times[[#This Row],[25]]),"DNF",    rounds_cum_time[[#This Row],[24]]+laps_times[[#This Row],[25]])</f>
        <v>5.4488298611111118E-2</v>
      </c>
      <c r="AI69" s="139">
        <f>IF(ISBLANK(laps_times[[#This Row],[26]]),"DNF",    rounds_cum_time[[#This Row],[25]]+laps_times[[#This Row],[26]])</f>
        <v>5.6771875000000006E-2</v>
      </c>
      <c r="AJ69" s="139">
        <f>IF(ISBLANK(laps_times[[#This Row],[27]]),"DNF",    rounds_cum_time[[#This Row],[26]]+laps_times[[#This Row],[27]])</f>
        <v>5.9265868055555559E-2</v>
      </c>
      <c r="AK69" s="139">
        <f>IF(ISBLANK(laps_times[[#This Row],[28]]),"DNF",    rounds_cum_time[[#This Row],[27]]+laps_times[[#This Row],[28]])</f>
        <v>6.1632928240740743E-2</v>
      </c>
      <c r="AL69" s="139">
        <f>IF(ISBLANK(laps_times[[#This Row],[29]]),"DNF",    rounds_cum_time[[#This Row],[28]]+laps_times[[#This Row],[29]])</f>
        <v>6.4177245370370367E-2</v>
      </c>
      <c r="AM69" s="139">
        <f>IF(ISBLANK(laps_times[[#This Row],[30]]),"DNF",    rounds_cum_time[[#This Row],[29]]+laps_times[[#This Row],[30]])</f>
        <v>6.680244212962963E-2</v>
      </c>
      <c r="AN69" s="139">
        <f>IF(ISBLANK(laps_times[[#This Row],[31]]),"DNF",    rounds_cum_time[[#This Row],[30]]+laps_times[[#This Row],[31]])</f>
        <v>6.9198229166666667E-2</v>
      </c>
      <c r="AO69" s="139">
        <f>IF(ISBLANK(laps_times[[#This Row],[32]]),"DNF",    rounds_cum_time[[#This Row],[31]]+laps_times[[#This Row],[32]])</f>
        <v>7.15819212962963E-2</v>
      </c>
      <c r="AP69" s="139">
        <f>IF(ISBLANK(laps_times[[#This Row],[33]]),"DNF",    rounds_cum_time[[#This Row],[32]]+laps_times[[#This Row],[33]])</f>
        <v>7.4330532407407418E-2</v>
      </c>
      <c r="AQ69" s="139">
        <f>IF(ISBLANK(laps_times[[#This Row],[34]]),"DNF",    rounds_cum_time[[#This Row],[33]]+laps_times[[#This Row],[34]])</f>
        <v>7.6830543981481494E-2</v>
      </c>
      <c r="AR69" s="139">
        <f>IF(ISBLANK(laps_times[[#This Row],[35]]),"DNF",    rounds_cum_time[[#This Row],[34]]+laps_times[[#This Row],[35]])</f>
        <v>7.944548611111113E-2</v>
      </c>
      <c r="AS69" s="139">
        <f>IF(ISBLANK(laps_times[[#This Row],[36]]),"DNF",    rounds_cum_time[[#This Row],[35]]+laps_times[[#This Row],[36]])</f>
        <v>8.2142812500000023E-2</v>
      </c>
      <c r="AT69" s="139">
        <f>IF(ISBLANK(laps_times[[#This Row],[37]]),"DNF",    rounds_cum_time[[#This Row],[36]]+laps_times[[#This Row],[37]])</f>
        <v>8.5012268518518536E-2</v>
      </c>
      <c r="AU69" s="139">
        <f>IF(ISBLANK(laps_times[[#This Row],[38]]),"DNF",    rounds_cum_time[[#This Row],[37]]+laps_times[[#This Row],[38]])</f>
        <v>8.7471782407407425E-2</v>
      </c>
      <c r="AV69" s="139">
        <f>IF(ISBLANK(laps_times[[#This Row],[39]]),"DNF",    rounds_cum_time[[#This Row],[38]]+laps_times[[#This Row],[39]])</f>
        <v>9.0314988425925946E-2</v>
      </c>
      <c r="AW69" s="139">
        <f>IF(ISBLANK(laps_times[[#This Row],[40]]),"DNF",    rounds_cum_time[[#This Row],[39]]+laps_times[[#This Row],[40]])</f>
        <v>9.2812754629629651E-2</v>
      </c>
      <c r="AX69" s="139">
        <f>IF(ISBLANK(laps_times[[#This Row],[41]]),"DNF",    rounds_cum_time[[#This Row],[40]]+laps_times[[#This Row],[41]])</f>
        <v>9.6705173611111139E-2</v>
      </c>
      <c r="AY69" s="139">
        <f>IF(ISBLANK(laps_times[[#This Row],[42]]),"DNF",    rounds_cum_time[[#This Row],[41]]+laps_times[[#This Row],[42]])</f>
        <v>9.9236793981481511E-2</v>
      </c>
      <c r="AZ69" s="139">
        <f>IF(ISBLANK(laps_times[[#This Row],[43]]),"DNF",    rounds_cum_time[[#This Row],[42]]+laps_times[[#This Row],[43]])</f>
        <v>0.10239762731481485</v>
      </c>
      <c r="BA69" s="139">
        <f>IF(ISBLANK(laps_times[[#This Row],[44]]),"DNF",    rounds_cum_time[[#This Row],[43]]+laps_times[[#This Row],[44]])</f>
        <v>0.10482425925925928</v>
      </c>
      <c r="BB69" s="139">
        <f>IF(ISBLANK(laps_times[[#This Row],[45]]),"DNF",    rounds_cum_time[[#This Row],[44]]+laps_times[[#This Row],[45]])</f>
        <v>0.1074559953703704</v>
      </c>
      <c r="BC69" s="139">
        <f>IF(ISBLANK(laps_times[[#This Row],[46]]),"DNF",    rounds_cum_time[[#This Row],[45]]+laps_times[[#This Row],[46]])</f>
        <v>0.11043535879629633</v>
      </c>
      <c r="BD69" s="139">
        <f>IF(ISBLANK(laps_times[[#This Row],[47]]),"DNF",    rounds_cum_time[[#This Row],[46]]+laps_times[[#This Row],[47]])</f>
        <v>0.11298689814814819</v>
      </c>
      <c r="BE69" s="139">
        <f>IF(ISBLANK(laps_times[[#This Row],[48]]),"DNF",    rounds_cum_time[[#This Row],[47]]+laps_times[[#This Row],[48]])</f>
        <v>0.11618719907407411</v>
      </c>
      <c r="BF69" s="139">
        <f>IF(ISBLANK(laps_times[[#This Row],[49]]),"DNF",    rounds_cum_time[[#This Row],[48]]+laps_times[[#This Row],[49]])</f>
        <v>0.11882422453703707</v>
      </c>
      <c r="BG69" s="139">
        <f>IF(ISBLANK(laps_times[[#This Row],[50]]),"DNF",    rounds_cum_time[[#This Row],[49]]+laps_times[[#This Row],[50]])</f>
        <v>0.12209780092592597</v>
      </c>
      <c r="BH69" s="139">
        <f>IF(ISBLANK(laps_times[[#This Row],[51]]),"DNF",    rounds_cum_time[[#This Row],[50]]+laps_times[[#This Row],[51]])</f>
        <v>0.12500417824074078</v>
      </c>
      <c r="BI69" s="139">
        <f>IF(ISBLANK(laps_times[[#This Row],[52]]),"DNF",    rounds_cum_time[[#This Row],[51]]+laps_times[[#This Row],[52]])</f>
        <v>0.12794201388888893</v>
      </c>
      <c r="BJ69" s="139">
        <f>IF(ISBLANK(laps_times[[#This Row],[53]]),"DNF",    rounds_cum_time[[#This Row],[52]]+laps_times[[#This Row],[53]])</f>
        <v>0.1306299768518519</v>
      </c>
      <c r="BK69" s="139">
        <f>IF(ISBLANK(laps_times[[#This Row],[54]]),"DNF",    rounds_cum_time[[#This Row],[53]]+laps_times[[#This Row],[54]])</f>
        <v>0.13401241898148153</v>
      </c>
      <c r="BL69" s="139">
        <f>IF(ISBLANK(laps_times[[#This Row],[55]]),"DNF",    rounds_cum_time[[#This Row],[54]]+laps_times[[#This Row],[55]])</f>
        <v>0.13748655092592596</v>
      </c>
      <c r="BM69" s="139">
        <f>IF(ISBLANK(laps_times[[#This Row],[56]]),"DNF",    rounds_cum_time[[#This Row],[55]]+laps_times[[#This Row],[56]])</f>
        <v>0.14012885416666671</v>
      </c>
      <c r="BN69" s="139">
        <f>IF(ISBLANK(laps_times[[#This Row],[57]]),"DNF",    rounds_cum_time[[#This Row],[56]]+laps_times[[#This Row],[57]])</f>
        <v>0.14344284722222225</v>
      </c>
      <c r="BO69" s="139">
        <f>IF(ISBLANK(laps_times[[#This Row],[58]]),"DNF",    rounds_cum_time[[#This Row],[57]]+laps_times[[#This Row],[58]])</f>
        <v>0.14631202546296299</v>
      </c>
      <c r="BP69" s="139">
        <f>IF(ISBLANK(laps_times[[#This Row],[59]]),"DNF",    rounds_cum_time[[#This Row],[58]]+laps_times[[#This Row],[59]])</f>
        <v>0.14889908564814816</v>
      </c>
      <c r="BQ69" s="139">
        <f>IF(ISBLANK(laps_times[[#This Row],[60]]),"DNF",    rounds_cum_time[[#This Row],[59]]+laps_times[[#This Row],[60]])</f>
        <v>0.15233837962962965</v>
      </c>
      <c r="BR69" s="139">
        <f>IF(ISBLANK(laps_times[[#This Row],[61]]),"DNF",    rounds_cum_time[[#This Row],[60]]+laps_times[[#This Row],[61]])</f>
        <v>0.15530906250000001</v>
      </c>
      <c r="BS69" s="139">
        <f>IF(ISBLANK(laps_times[[#This Row],[62]]),"DNF",    rounds_cum_time[[#This Row],[61]]+laps_times[[#This Row],[62]])</f>
        <v>0.15822165509259262</v>
      </c>
      <c r="BT69" s="140">
        <f>IF(ISBLANK(laps_times[[#This Row],[63]]),"DNF",    rounds_cum_time[[#This Row],[62]]+laps_times[[#This Row],[63]])</f>
        <v>0.16085762731481484</v>
      </c>
    </row>
    <row r="70" spans="2:72" x14ac:dyDescent="0.2">
      <c r="B70" s="130">
        <f>laps_times[[#This Row],[poř]]</f>
        <v>65</v>
      </c>
      <c r="C70" s="131">
        <f>laps_times[[#This Row],[s.č.]]</f>
        <v>81</v>
      </c>
      <c r="D70" s="131" t="str">
        <f>laps_times[[#This Row],[jméno]]</f>
        <v>Nedvěd Pavel</v>
      </c>
      <c r="E70" s="132">
        <f>laps_times[[#This Row],[roč]]</f>
        <v>1958</v>
      </c>
      <c r="F70" s="132" t="str">
        <f>laps_times[[#This Row],[kat]]</f>
        <v>MC</v>
      </c>
      <c r="G70" s="132">
        <f>laps_times[[#This Row],[poř_kat]]</f>
        <v>15</v>
      </c>
      <c r="H70" s="131" t="str">
        <f>laps_times[[#This Row],[klub]]</f>
        <v>Maraton Klub Kladno</v>
      </c>
      <c r="I70" s="134">
        <f>laps_times[[#This Row],[celk. čas]]</f>
        <v>0.16301680555555556</v>
      </c>
      <c r="J70" s="139">
        <f>laps_times[[#This Row],[1]]</f>
        <v>3.1746064814814814E-3</v>
      </c>
      <c r="K70" s="139">
        <f>IF(ISBLANK(laps_times[[#This Row],[2]]),"DNF",    rounds_cum_time[[#This Row],[1]]+laps_times[[#This Row],[2]])</f>
        <v>5.6101736111111109E-3</v>
      </c>
      <c r="L70" s="139">
        <f>IF(ISBLANK(laps_times[[#This Row],[3]]),"DNF",    rounds_cum_time[[#This Row],[2]]+laps_times[[#This Row],[3]])</f>
        <v>8.0606365740740742E-3</v>
      </c>
      <c r="M70" s="139">
        <f>IF(ISBLANK(laps_times[[#This Row],[4]]),"DNF",    rounds_cum_time[[#This Row],[3]]+laps_times[[#This Row],[4]])</f>
        <v>1.0499884259259259E-2</v>
      </c>
      <c r="N70" s="139">
        <f>IF(ISBLANK(laps_times[[#This Row],[5]]),"DNF",    rounds_cum_time[[#This Row],[4]]+laps_times[[#This Row],[5]])</f>
        <v>1.2956365740740741E-2</v>
      </c>
      <c r="O70" s="139">
        <f>IF(ISBLANK(laps_times[[#This Row],[6]]),"DNF",    rounds_cum_time[[#This Row],[5]]+laps_times[[#This Row],[6]])</f>
        <v>1.5384247685185185E-2</v>
      </c>
      <c r="P70" s="139">
        <f>IF(ISBLANK(laps_times[[#This Row],[7]]),"DNF",    rounds_cum_time[[#This Row],[6]]+laps_times[[#This Row],[7]])</f>
        <v>1.7828252314814816E-2</v>
      </c>
      <c r="Q70" s="139">
        <f>IF(ISBLANK(laps_times[[#This Row],[8]]),"DNF",    rounds_cum_time[[#This Row],[7]]+laps_times[[#This Row],[8]])</f>
        <v>2.0267500000000001E-2</v>
      </c>
      <c r="R70" s="139">
        <f>IF(ISBLANK(laps_times[[#This Row],[9]]),"DNF",    rounds_cum_time[[#This Row],[8]]+laps_times[[#This Row],[9]])</f>
        <v>2.2761203703703704E-2</v>
      </c>
      <c r="S70" s="139">
        <f>IF(ISBLANK(laps_times[[#This Row],[10]]),"DNF",    rounds_cum_time[[#This Row],[9]]+laps_times[[#This Row],[10]])</f>
        <v>2.5238622685185185E-2</v>
      </c>
      <c r="T70" s="139">
        <f>IF(ISBLANK(laps_times[[#This Row],[11]]),"DNF",    rounds_cum_time[[#This Row],[10]]+laps_times[[#This Row],[11]])</f>
        <v>2.7741030092592593E-2</v>
      </c>
      <c r="U70" s="139">
        <f>IF(ISBLANK(laps_times[[#This Row],[12]]),"DNF",    rounds_cum_time[[#This Row],[11]]+laps_times[[#This Row],[12]])</f>
        <v>3.022976851851852E-2</v>
      </c>
      <c r="V70" s="139">
        <f>IF(ISBLANK(laps_times[[#This Row],[13]]),"DNF",    rounds_cum_time[[#This Row],[12]]+laps_times[[#This Row],[13]])</f>
        <v>3.2719386574074076E-2</v>
      </c>
      <c r="W70" s="139">
        <f>IF(ISBLANK(laps_times[[#This Row],[14]]),"DNF",    rounds_cum_time[[#This Row],[13]]+laps_times[[#This Row],[14]])</f>
        <v>3.5179363425925925E-2</v>
      </c>
      <c r="X70" s="139">
        <f>IF(ISBLANK(laps_times[[#This Row],[15]]),"DNF",    rounds_cum_time[[#This Row],[14]]+laps_times[[#This Row],[15]])</f>
        <v>3.7691793981481481E-2</v>
      </c>
      <c r="Y70" s="139">
        <f>IF(ISBLANK(laps_times[[#This Row],[16]]),"DNF",    rounds_cum_time[[#This Row],[15]]+laps_times[[#This Row],[16]])</f>
        <v>4.0194143518518514E-2</v>
      </c>
      <c r="Z70" s="139">
        <f>IF(ISBLANK(laps_times[[#This Row],[17]]),"DNF",    rounds_cum_time[[#This Row],[16]]+laps_times[[#This Row],[17]])</f>
        <v>4.2720393518518515E-2</v>
      </c>
      <c r="AA70" s="139">
        <f>IF(ISBLANK(laps_times[[#This Row],[18]]),"DNF",    rounds_cum_time[[#This Row],[17]]+laps_times[[#This Row],[18]])</f>
        <v>4.5261840277777778E-2</v>
      </c>
      <c r="AB70" s="139">
        <f>IF(ISBLANK(laps_times[[#This Row],[19]]),"DNF",    rounds_cum_time[[#This Row],[18]]+laps_times[[#This Row],[19]])</f>
        <v>4.7799606481481481E-2</v>
      </c>
      <c r="AC70" s="139">
        <f>IF(ISBLANK(laps_times[[#This Row],[20]]),"DNF",    rounds_cum_time[[#This Row],[19]]+laps_times[[#This Row],[20]])</f>
        <v>5.0368425925925928E-2</v>
      </c>
      <c r="AD70" s="139">
        <f>IF(ISBLANK(laps_times[[#This Row],[21]]),"DNF",    rounds_cum_time[[#This Row],[20]]+laps_times[[#This Row],[21]])</f>
        <v>5.2893032407407406E-2</v>
      </c>
      <c r="AE70" s="139">
        <f>IF(ISBLANK(laps_times[[#This Row],[22]]),"DNF",    rounds_cum_time[[#This Row],[21]]+laps_times[[#This Row],[22]])</f>
        <v>5.5426180555555551E-2</v>
      </c>
      <c r="AF70" s="139">
        <f>IF(ISBLANK(laps_times[[#This Row],[23]]),"DNF",    rounds_cum_time[[#This Row],[22]]+laps_times[[#This Row],[23]])</f>
        <v>5.798506944444444E-2</v>
      </c>
      <c r="AG70" s="139">
        <f>IF(ISBLANK(laps_times[[#This Row],[24]]),"DNF",    rounds_cum_time[[#This Row],[23]]+laps_times[[#This Row],[24]])</f>
        <v>6.0555509259259253E-2</v>
      </c>
      <c r="AH70" s="139">
        <f>IF(ISBLANK(laps_times[[#This Row],[25]]),"DNF",    rounds_cum_time[[#This Row],[24]]+laps_times[[#This Row],[25]])</f>
        <v>6.3139710648148148E-2</v>
      </c>
      <c r="AI70" s="139">
        <f>IF(ISBLANK(laps_times[[#This Row],[26]]),"DNF",    rounds_cum_time[[#This Row],[25]]+laps_times[[#This Row],[26]])</f>
        <v>6.5716030092592595E-2</v>
      </c>
      <c r="AJ70" s="139">
        <f>IF(ISBLANK(laps_times[[#This Row],[27]]),"DNF",    rounds_cum_time[[#This Row],[26]]+laps_times[[#This Row],[27]])</f>
        <v>6.8304537037037039E-2</v>
      </c>
      <c r="AK70" s="139">
        <f>IF(ISBLANK(laps_times[[#This Row],[28]]),"DNF",    rounds_cum_time[[#This Row],[27]]+laps_times[[#This Row],[28]])</f>
        <v>7.0901817129629632E-2</v>
      </c>
      <c r="AL70" s="139">
        <f>IF(ISBLANK(laps_times[[#This Row],[29]]),"DNF",    rounds_cum_time[[#This Row],[28]]+laps_times[[#This Row],[29]])</f>
        <v>7.3451180555555565E-2</v>
      </c>
      <c r="AM70" s="139">
        <f>IF(ISBLANK(laps_times[[#This Row],[30]]),"DNF",    rounds_cum_time[[#This Row],[29]]+laps_times[[#This Row],[30]])</f>
        <v>7.5977627314814819E-2</v>
      </c>
      <c r="AN70" s="139">
        <f>IF(ISBLANK(laps_times[[#This Row],[31]]),"DNF",    rounds_cum_time[[#This Row],[30]]+laps_times[[#This Row],[31]])</f>
        <v>7.8536493055555559E-2</v>
      </c>
      <c r="AO70" s="139">
        <f>IF(ISBLANK(laps_times[[#This Row],[32]]),"DNF",    rounds_cum_time[[#This Row],[31]]+laps_times[[#This Row],[32]])</f>
        <v>8.1148449074074078E-2</v>
      </c>
      <c r="AP70" s="139">
        <f>IF(ISBLANK(laps_times[[#This Row],[33]]),"DNF",    rounds_cum_time[[#This Row],[32]]+laps_times[[#This Row],[33]])</f>
        <v>8.3662696759259261E-2</v>
      </c>
      <c r="AQ70" s="139">
        <f>IF(ISBLANK(laps_times[[#This Row],[34]]),"DNF",    rounds_cum_time[[#This Row],[33]]+laps_times[[#This Row],[34]])</f>
        <v>8.6197997685185185E-2</v>
      </c>
      <c r="AR70" s="139">
        <f>IF(ISBLANK(laps_times[[#This Row],[35]]),"DNF",    rounds_cum_time[[#This Row],[34]]+laps_times[[#This Row],[35]])</f>
        <v>8.8773622685185183E-2</v>
      </c>
      <c r="AS70" s="139">
        <f>IF(ISBLANK(laps_times[[#This Row],[36]]),"DNF",    rounds_cum_time[[#This Row],[35]]+laps_times[[#This Row],[36]])</f>
        <v>9.139403935185185E-2</v>
      </c>
      <c r="AT70" s="139">
        <f>IF(ISBLANK(laps_times[[#This Row],[37]]),"DNF",    rounds_cum_time[[#This Row],[36]]+laps_times[[#This Row],[37]])</f>
        <v>9.3900868055555559E-2</v>
      </c>
      <c r="AU70" s="139">
        <f>IF(ISBLANK(laps_times[[#This Row],[38]]),"DNF",    rounds_cum_time[[#This Row],[37]]+laps_times[[#This Row],[38]])</f>
        <v>9.6444814814814817E-2</v>
      </c>
      <c r="AV70" s="139">
        <f>IF(ISBLANK(laps_times[[#This Row],[39]]),"DNF",    rounds_cum_time[[#This Row],[38]]+laps_times[[#This Row],[39]])</f>
        <v>9.902118055555556E-2</v>
      </c>
      <c r="AW70" s="139">
        <f>IF(ISBLANK(laps_times[[#This Row],[40]]),"DNF",    rounds_cum_time[[#This Row],[39]]+laps_times[[#This Row],[40]])</f>
        <v>0.10155452546296297</v>
      </c>
      <c r="AX70" s="139">
        <f>IF(ISBLANK(laps_times[[#This Row],[41]]),"DNF",    rounds_cum_time[[#This Row],[40]]+laps_times[[#This Row],[41]])</f>
        <v>0.10408274305555557</v>
      </c>
      <c r="AY70" s="139">
        <f>IF(ISBLANK(laps_times[[#This Row],[42]]),"DNF",    rounds_cum_time[[#This Row],[41]]+laps_times[[#This Row],[42]])</f>
        <v>0.10667959490740742</v>
      </c>
      <c r="AZ70" s="139">
        <f>IF(ISBLANK(laps_times[[#This Row],[43]]),"DNF",    rounds_cum_time[[#This Row],[42]]+laps_times[[#This Row],[43]])</f>
        <v>0.10927070601851853</v>
      </c>
      <c r="BA70" s="139">
        <f>IF(ISBLANK(laps_times[[#This Row],[44]]),"DNF",    rounds_cum_time[[#This Row],[43]]+laps_times[[#This Row],[44]])</f>
        <v>0.11183430555555557</v>
      </c>
      <c r="BB70" s="139">
        <f>IF(ISBLANK(laps_times[[#This Row],[45]]),"DNF",    rounds_cum_time[[#This Row],[44]]+laps_times[[#This Row],[45]])</f>
        <v>0.11437752314814816</v>
      </c>
      <c r="BC70" s="139">
        <f>IF(ISBLANK(laps_times[[#This Row],[46]]),"DNF",    rounds_cum_time[[#This Row],[45]]+laps_times[[#This Row],[46]])</f>
        <v>0.11692755787037037</v>
      </c>
      <c r="BD70" s="139">
        <f>IF(ISBLANK(laps_times[[#This Row],[47]]),"DNF",    rounds_cum_time[[#This Row],[46]]+laps_times[[#This Row],[47]])</f>
        <v>0.11961394675925927</v>
      </c>
      <c r="BE70" s="139">
        <f>IF(ISBLANK(laps_times[[#This Row],[48]]),"DNF",    rounds_cum_time[[#This Row],[47]]+laps_times[[#This Row],[48]])</f>
        <v>0.122186875</v>
      </c>
      <c r="BF70" s="139">
        <f>IF(ISBLANK(laps_times[[#This Row],[49]]),"DNF",    rounds_cum_time[[#This Row],[48]]+laps_times[[#This Row],[49]])</f>
        <v>0.12475900462962963</v>
      </c>
      <c r="BG70" s="139">
        <f>IF(ISBLANK(laps_times[[#This Row],[50]]),"DNF",    rounds_cum_time[[#This Row],[49]]+laps_times[[#This Row],[50]])</f>
        <v>0.12734608796296296</v>
      </c>
      <c r="BH70" s="139">
        <f>IF(ISBLANK(laps_times[[#This Row],[51]]),"DNF",    rounds_cum_time[[#This Row],[50]]+laps_times[[#This Row],[51]])</f>
        <v>0.12994582175925926</v>
      </c>
      <c r="BI70" s="139">
        <f>IF(ISBLANK(laps_times[[#This Row],[52]]),"DNF",    rounds_cum_time[[#This Row],[51]]+laps_times[[#This Row],[52]])</f>
        <v>0.13255552083333333</v>
      </c>
      <c r="BJ70" s="139">
        <f>IF(ISBLANK(laps_times[[#This Row],[53]]),"DNF",    rounds_cum_time[[#This Row],[52]]+laps_times[[#This Row],[53]])</f>
        <v>0.1352215625</v>
      </c>
      <c r="BK70" s="139">
        <f>IF(ISBLANK(laps_times[[#This Row],[54]]),"DNF",    rounds_cum_time[[#This Row],[53]]+laps_times[[#This Row],[54]])</f>
        <v>0.1380426851851852</v>
      </c>
      <c r="BL70" s="139">
        <f>IF(ISBLANK(laps_times[[#This Row],[55]]),"DNF",    rounds_cum_time[[#This Row],[54]]+laps_times[[#This Row],[55]])</f>
        <v>0.14093615740740742</v>
      </c>
      <c r="BM70" s="139">
        <f>IF(ISBLANK(laps_times[[#This Row],[56]]),"DNF",    rounds_cum_time[[#This Row],[55]]+laps_times[[#This Row],[56]])</f>
        <v>0.14444722222222223</v>
      </c>
      <c r="BN70" s="139">
        <f>IF(ISBLANK(laps_times[[#This Row],[57]]),"DNF",    rounds_cum_time[[#This Row],[56]]+laps_times[[#This Row],[57]])</f>
        <v>0.14703226851851853</v>
      </c>
      <c r="BO70" s="139">
        <f>IF(ISBLANK(laps_times[[#This Row],[58]]),"DNF",    rounds_cum_time[[#This Row],[57]]+laps_times[[#This Row],[58]])</f>
        <v>0.14969108796296296</v>
      </c>
      <c r="BP70" s="139">
        <f>IF(ISBLANK(laps_times[[#This Row],[59]]),"DNF",    rounds_cum_time[[#This Row],[58]]+laps_times[[#This Row],[59]])</f>
        <v>0.1523100462962963</v>
      </c>
      <c r="BQ70" s="139">
        <f>IF(ISBLANK(laps_times[[#This Row],[60]]),"DNF",    rounds_cum_time[[#This Row],[59]]+laps_times[[#This Row],[60]])</f>
        <v>0.15507790509259259</v>
      </c>
      <c r="BR70" s="139">
        <f>IF(ISBLANK(laps_times[[#This Row],[61]]),"DNF",    rounds_cum_time[[#This Row],[60]]+laps_times[[#This Row],[61]])</f>
        <v>0.15787827546296296</v>
      </c>
      <c r="BS70" s="139">
        <f>IF(ISBLANK(laps_times[[#This Row],[62]]),"DNF",    rounds_cum_time[[#This Row],[61]]+laps_times[[#This Row],[62]])</f>
        <v>0.16053795138888888</v>
      </c>
      <c r="BT70" s="140">
        <f>IF(ISBLANK(laps_times[[#This Row],[63]]),"DNF",    rounds_cum_time[[#This Row],[62]]+laps_times[[#This Row],[63]])</f>
        <v>0.16301680555555553</v>
      </c>
    </row>
    <row r="71" spans="2:72" x14ac:dyDescent="0.2">
      <c r="B71" s="130">
        <f>laps_times[[#This Row],[poř]]</f>
        <v>66</v>
      </c>
      <c r="C71" s="131">
        <f>laps_times[[#This Row],[s.č.]]</f>
        <v>56</v>
      </c>
      <c r="D71" s="131" t="str">
        <f>laps_times[[#This Row],[jméno]]</f>
        <v>Krumer Miroslav</v>
      </c>
      <c r="E71" s="132">
        <f>laps_times[[#This Row],[roč]]</f>
        <v>1949</v>
      </c>
      <c r="F71" s="132" t="str">
        <f>laps_times[[#This Row],[kat]]</f>
        <v>MD</v>
      </c>
      <c r="G71" s="132">
        <f>laps_times[[#This Row],[poř_kat]]</f>
        <v>3</v>
      </c>
      <c r="H71" s="131" t="str">
        <f>laps_times[[#This Row],[klub]]</f>
        <v>MK Ostrov</v>
      </c>
      <c r="I71" s="134">
        <f>laps_times[[#This Row],[celk. čas]]</f>
        <v>0.1636571875</v>
      </c>
      <c r="J71" s="139">
        <f>laps_times[[#This Row],[1]]</f>
        <v>3.1579166666666665E-3</v>
      </c>
      <c r="K71" s="139">
        <f>IF(ISBLANK(laps_times[[#This Row],[2]]),"DNF",    rounds_cum_time[[#This Row],[1]]+laps_times[[#This Row],[2]])</f>
        <v>5.589328703703704E-3</v>
      </c>
      <c r="L71" s="139">
        <f>IF(ISBLANK(laps_times[[#This Row],[3]]),"DNF",    rounds_cum_time[[#This Row],[2]]+laps_times[[#This Row],[3]])</f>
        <v>8.0190740740740743E-3</v>
      </c>
      <c r="M71" s="139">
        <f>IF(ISBLANK(laps_times[[#This Row],[4]]),"DNF",    rounds_cum_time[[#This Row],[3]]+laps_times[[#This Row],[4]])</f>
        <v>1.048087962962963E-2</v>
      </c>
      <c r="N71" s="139">
        <f>IF(ISBLANK(laps_times[[#This Row],[5]]),"DNF",    rounds_cum_time[[#This Row],[4]]+laps_times[[#This Row],[5]])</f>
        <v>1.293539351851852E-2</v>
      </c>
      <c r="O71" s="139">
        <f>IF(ISBLANK(laps_times[[#This Row],[6]]),"DNF",    rounds_cum_time[[#This Row],[5]]+laps_times[[#This Row],[6]])</f>
        <v>1.5359363425925927E-2</v>
      </c>
      <c r="P71" s="139">
        <f>IF(ISBLANK(laps_times[[#This Row],[7]]),"DNF",    rounds_cum_time[[#This Row],[6]]+laps_times[[#This Row],[7]])</f>
        <v>1.781408564814815E-2</v>
      </c>
      <c r="Q71" s="139">
        <f>IF(ISBLANK(laps_times[[#This Row],[8]]),"DNF",    rounds_cum_time[[#This Row],[7]]+laps_times[[#This Row],[8]])</f>
        <v>2.0258321759259262E-2</v>
      </c>
      <c r="R71" s="139">
        <f>IF(ISBLANK(laps_times[[#This Row],[9]]),"DNF",    rounds_cum_time[[#This Row],[8]]+laps_times[[#This Row],[9]])</f>
        <v>2.2742314814814819E-2</v>
      </c>
      <c r="S71" s="139">
        <f>IF(ISBLANK(laps_times[[#This Row],[10]]),"DNF",    rounds_cum_time[[#This Row],[9]]+laps_times[[#This Row],[10]])</f>
        <v>2.522243055555556E-2</v>
      </c>
      <c r="T71" s="139">
        <f>IF(ISBLANK(laps_times[[#This Row],[11]]),"DNF",    rounds_cum_time[[#This Row],[10]]+laps_times[[#This Row],[11]])</f>
        <v>2.7724259259259264E-2</v>
      </c>
      <c r="U71" s="139">
        <f>IF(ISBLANK(laps_times[[#This Row],[12]]),"DNF",    rounds_cum_time[[#This Row],[11]]+laps_times[[#This Row],[12]])</f>
        <v>3.0214375000000005E-2</v>
      </c>
      <c r="V71" s="139">
        <f>IF(ISBLANK(laps_times[[#This Row],[13]]),"DNF",    rounds_cum_time[[#This Row],[12]]+laps_times[[#This Row],[13]])</f>
        <v>3.2713263888888892E-2</v>
      </c>
      <c r="W71" s="139">
        <f>IF(ISBLANK(laps_times[[#This Row],[14]]),"DNF",    rounds_cum_time[[#This Row],[13]]+laps_times[[#This Row],[14]])</f>
        <v>3.5169918981481488E-2</v>
      </c>
      <c r="X71" s="139">
        <f>IF(ISBLANK(laps_times[[#This Row],[15]]),"DNF",    rounds_cum_time[[#This Row],[14]]+laps_times[[#This Row],[15]])</f>
        <v>3.7671585648148154E-2</v>
      </c>
      <c r="Y71" s="139">
        <f>IF(ISBLANK(laps_times[[#This Row],[16]]),"DNF",    rounds_cum_time[[#This Row],[15]]+laps_times[[#This Row],[16]])</f>
        <v>4.0176273148148152E-2</v>
      </c>
      <c r="Z71" s="139">
        <f>IF(ISBLANK(laps_times[[#This Row],[17]]),"DNF",    rounds_cum_time[[#This Row],[16]]+laps_times[[#This Row],[17]])</f>
        <v>4.2702430555555559E-2</v>
      </c>
      <c r="AA71" s="139">
        <f>IF(ISBLANK(laps_times[[#This Row],[18]]),"DNF",    rounds_cum_time[[#This Row],[17]]+laps_times[[#This Row],[18]])</f>
        <v>4.5253402777777785E-2</v>
      </c>
      <c r="AB71" s="139">
        <f>IF(ISBLANK(laps_times[[#This Row],[19]]),"DNF",    rounds_cum_time[[#This Row],[18]]+laps_times[[#This Row],[19]])</f>
        <v>4.7771666666666671E-2</v>
      </c>
      <c r="AC71" s="139">
        <f>IF(ISBLANK(laps_times[[#This Row],[20]]),"DNF",    rounds_cum_time[[#This Row],[19]]+laps_times[[#This Row],[20]])</f>
        <v>5.0305868055555557E-2</v>
      </c>
      <c r="AD71" s="139">
        <f>IF(ISBLANK(laps_times[[#This Row],[21]]),"DNF",    rounds_cum_time[[#This Row],[20]]+laps_times[[#This Row],[21]])</f>
        <v>5.2862164351851856E-2</v>
      </c>
      <c r="AE71" s="139">
        <f>IF(ISBLANK(laps_times[[#This Row],[22]]),"DNF",    rounds_cum_time[[#This Row],[21]]+laps_times[[#This Row],[22]])</f>
        <v>5.5399756944444448E-2</v>
      </c>
      <c r="AF71" s="139">
        <f>IF(ISBLANK(laps_times[[#This Row],[23]]),"DNF",    rounds_cum_time[[#This Row],[22]]+laps_times[[#This Row],[23]])</f>
        <v>5.8004490740740745E-2</v>
      </c>
      <c r="AG71" s="139">
        <f>IF(ISBLANK(laps_times[[#This Row],[24]]),"DNF",    rounds_cum_time[[#This Row],[23]]+laps_times[[#This Row],[24]])</f>
        <v>6.0564340277777781E-2</v>
      </c>
      <c r="AH71" s="139">
        <f>IF(ISBLANK(laps_times[[#This Row],[25]]),"DNF",    rounds_cum_time[[#This Row],[24]]+laps_times[[#This Row],[25]])</f>
        <v>6.314049768518519E-2</v>
      </c>
      <c r="AI71" s="139">
        <f>IF(ISBLANK(laps_times[[#This Row],[26]]),"DNF",    rounds_cum_time[[#This Row],[25]]+laps_times[[#This Row],[26]])</f>
        <v>6.5769120370370374E-2</v>
      </c>
      <c r="AJ71" s="139">
        <f>IF(ISBLANK(laps_times[[#This Row],[27]]),"DNF",    rounds_cum_time[[#This Row],[26]]+laps_times[[#This Row],[27]])</f>
        <v>6.8340555555555557E-2</v>
      </c>
      <c r="AK71" s="139">
        <f>IF(ISBLANK(laps_times[[#This Row],[28]]),"DNF",    rounds_cum_time[[#This Row],[27]]+laps_times[[#This Row],[28]])</f>
        <v>7.0882847222222226E-2</v>
      </c>
      <c r="AL71" s="139">
        <f>IF(ISBLANK(laps_times[[#This Row],[29]]),"DNF",    rounds_cum_time[[#This Row],[28]]+laps_times[[#This Row],[29]])</f>
        <v>7.343561342592593E-2</v>
      </c>
      <c r="AM71" s="139">
        <f>IF(ISBLANK(laps_times[[#This Row],[30]]),"DNF",    rounds_cum_time[[#This Row],[29]]+laps_times[[#This Row],[30]])</f>
        <v>7.5992002314814816E-2</v>
      </c>
      <c r="AN71" s="139">
        <f>IF(ISBLANK(laps_times[[#This Row],[31]]),"DNF",    rounds_cum_time[[#This Row],[30]]+laps_times[[#This Row],[31]])</f>
        <v>7.8625393518518522E-2</v>
      </c>
      <c r="AO71" s="139">
        <f>IF(ISBLANK(laps_times[[#This Row],[32]]),"DNF",    rounds_cum_time[[#This Row],[31]]+laps_times[[#This Row],[32]])</f>
        <v>8.1204016203703711E-2</v>
      </c>
      <c r="AP71" s="139">
        <f>IF(ISBLANK(laps_times[[#This Row],[33]]),"DNF",    rounds_cum_time[[#This Row],[32]]+laps_times[[#This Row],[33]])</f>
        <v>8.3730891203703708E-2</v>
      </c>
      <c r="AQ71" s="139">
        <f>IF(ISBLANK(laps_times[[#This Row],[34]]),"DNF",    rounds_cum_time[[#This Row],[33]]+laps_times[[#This Row],[34]])</f>
        <v>8.6242534722222222E-2</v>
      </c>
      <c r="AR71" s="139">
        <f>IF(ISBLANK(laps_times[[#This Row],[35]]),"DNF",    rounds_cum_time[[#This Row],[34]]+laps_times[[#This Row],[35]])</f>
        <v>8.8814259259259259E-2</v>
      </c>
      <c r="AS71" s="139">
        <f>IF(ISBLANK(laps_times[[#This Row],[36]]),"DNF",    rounds_cum_time[[#This Row],[35]]+laps_times[[#This Row],[36]])</f>
        <v>9.1353078703703711E-2</v>
      </c>
      <c r="AT71" s="139">
        <f>IF(ISBLANK(laps_times[[#This Row],[37]]),"DNF",    rounds_cum_time[[#This Row],[36]]+laps_times[[#This Row],[37]])</f>
        <v>9.3874085648148156E-2</v>
      </c>
      <c r="AU71" s="139">
        <f>IF(ISBLANK(laps_times[[#This Row],[38]]),"DNF",    rounds_cum_time[[#This Row],[37]]+laps_times[[#This Row],[38]])</f>
        <v>9.6452986111111125E-2</v>
      </c>
      <c r="AV71" s="139">
        <f>IF(ISBLANK(laps_times[[#This Row],[39]]),"DNF",    rounds_cum_time[[#This Row],[38]]+laps_times[[#This Row],[39]])</f>
        <v>9.9029120370370385E-2</v>
      </c>
      <c r="AW71" s="139">
        <f>IF(ISBLANK(laps_times[[#This Row],[40]]),"DNF",    rounds_cum_time[[#This Row],[39]]+laps_times[[#This Row],[40]])</f>
        <v>0.10161439814814817</v>
      </c>
      <c r="AX71" s="139">
        <f>IF(ISBLANK(laps_times[[#This Row],[41]]),"DNF",    rounds_cum_time[[#This Row],[40]]+laps_times[[#This Row],[41]])</f>
        <v>0.10420696759259261</v>
      </c>
      <c r="AY71" s="139">
        <f>IF(ISBLANK(laps_times[[#This Row],[42]]),"DNF",    rounds_cum_time[[#This Row],[41]]+laps_times[[#This Row],[42]])</f>
        <v>0.10681958333333336</v>
      </c>
      <c r="AZ71" s="139">
        <f>IF(ISBLANK(laps_times[[#This Row],[43]]),"DNF",    rounds_cum_time[[#This Row],[42]]+laps_times[[#This Row],[43]])</f>
        <v>0.10940046296296299</v>
      </c>
      <c r="BA71" s="139">
        <f>IF(ISBLANK(laps_times[[#This Row],[44]]),"DNF",    rounds_cum_time[[#This Row],[43]]+laps_times[[#This Row],[44]])</f>
        <v>0.11196310185185188</v>
      </c>
      <c r="BB71" s="139">
        <f>IF(ISBLANK(laps_times[[#This Row],[45]]),"DNF",    rounds_cum_time[[#This Row],[44]]+laps_times[[#This Row],[45]])</f>
        <v>0.11460164351851854</v>
      </c>
      <c r="BC71" s="139">
        <f>IF(ISBLANK(laps_times[[#This Row],[46]]),"DNF",    rounds_cum_time[[#This Row],[45]]+laps_times[[#This Row],[46]])</f>
        <v>0.11719984953703705</v>
      </c>
      <c r="BD71" s="139">
        <f>IF(ISBLANK(laps_times[[#This Row],[47]]),"DNF",    rounds_cum_time[[#This Row],[46]]+laps_times[[#This Row],[47]])</f>
        <v>0.11980142361111112</v>
      </c>
      <c r="BE71" s="139">
        <f>IF(ISBLANK(laps_times[[#This Row],[48]]),"DNF",    rounds_cum_time[[#This Row],[47]]+laps_times[[#This Row],[48]])</f>
        <v>0.1224077314814815</v>
      </c>
      <c r="BF71" s="139">
        <f>IF(ISBLANK(laps_times[[#This Row],[49]]),"DNF",    rounds_cum_time[[#This Row],[48]]+laps_times[[#This Row],[49]])</f>
        <v>0.12512891203703705</v>
      </c>
      <c r="BG71" s="139">
        <f>IF(ISBLANK(laps_times[[#This Row],[50]]),"DNF",    rounds_cum_time[[#This Row],[49]]+laps_times[[#This Row],[50]])</f>
        <v>0.12786329861111112</v>
      </c>
      <c r="BH71" s="139">
        <f>IF(ISBLANK(laps_times[[#This Row],[51]]),"DNF",    rounds_cum_time[[#This Row],[50]]+laps_times[[#This Row],[51]])</f>
        <v>0.13063300925925928</v>
      </c>
      <c r="BI71" s="139">
        <f>IF(ISBLANK(laps_times[[#This Row],[52]]),"DNF",    rounds_cum_time[[#This Row],[51]]+laps_times[[#This Row],[52]])</f>
        <v>0.13335368055555558</v>
      </c>
      <c r="BJ71" s="139">
        <f>IF(ISBLANK(laps_times[[#This Row],[53]]),"DNF",    rounds_cum_time[[#This Row],[52]]+laps_times[[#This Row],[53]])</f>
        <v>0.13607346064814818</v>
      </c>
      <c r="BK71" s="139">
        <f>IF(ISBLANK(laps_times[[#This Row],[54]]),"DNF",    rounds_cum_time[[#This Row],[53]]+laps_times[[#This Row],[54]])</f>
        <v>0.13878324074074078</v>
      </c>
      <c r="BL71" s="139">
        <f>IF(ISBLANK(laps_times[[#This Row],[55]]),"DNF",    rounds_cum_time[[#This Row],[54]]+laps_times[[#This Row],[55]])</f>
        <v>0.14152292824074078</v>
      </c>
      <c r="BM71" s="139">
        <f>IF(ISBLANK(laps_times[[#This Row],[56]]),"DNF",    rounds_cum_time[[#This Row],[55]]+laps_times[[#This Row],[56]])</f>
        <v>0.14432430555555559</v>
      </c>
      <c r="BN71" s="139">
        <f>IF(ISBLANK(laps_times[[#This Row],[57]]),"DNF",    rounds_cum_time[[#This Row],[56]]+laps_times[[#This Row],[57]])</f>
        <v>0.14707880787037039</v>
      </c>
      <c r="BO71" s="139">
        <f>IF(ISBLANK(laps_times[[#This Row],[58]]),"DNF",    rounds_cum_time[[#This Row],[57]]+laps_times[[#This Row],[58]])</f>
        <v>0.14984671296296298</v>
      </c>
      <c r="BP71" s="139">
        <f>IF(ISBLANK(laps_times[[#This Row],[59]]),"DNF",    rounds_cum_time[[#This Row],[58]]+laps_times[[#This Row],[59]])</f>
        <v>0.15264009259259262</v>
      </c>
      <c r="BQ71" s="139">
        <f>IF(ISBLANK(laps_times[[#This Row],[60]]),"DNF",    rounds_cum_time[[#This Row],[59]]+laps_times[[#This Row],[60]])</f>
        <v>0.15552311342592595</v>
      </c>
      <c r="BR71" s="139">
        <f>IF(ISBLANK(laps_times[[#This Row],[61]]),"DNF",    rounds_cum_time[[#This Row],[60]]+laps_times[[#This Row],[61]])</f>
        <v>0.15827212962962967</v>
      </c>
      <c r="BS71" s="139">
        <f>IF(ISBLANK(laps_times[[#This Row],[62]]),"DNF",    rounds_cum_time[[#This Row],[61]]+laps_times[[#This Row],[62]])</f>
        <v>0.1610766666666667</v>
      </c>
      <c r="BT71" s="140">
        <f>IF(ISBLANK(laps_times[[#This Row],[63]]),"DNF",    rounds_cum_time[[#This Row],[62]]+laps_times[[#This Row],[63]])</f>
        <v>0.16365718750000002</v>
      </c>
    </row>
    <row r="72" spans="2:72" x14ac:dyDescent="0.2">
      <c r="B72" s="130">
        <f>laps_times[[#This Row],[poř]]</f>
        <v>67</v>
      </c>
      <c r="C72" s="131">
        <f>laps_times[[#This Row],[s.č.]]</f>
        <v>61</v>
      </c>
      <c r="D72" s="131" t="str">
        <f>laps_times[[#This Row],[jméno]]</f>
        <v>Hodr David</v>
      </c>
      <c r="E72" s="132">
        <f>laps_times[[#This Row],[roč]]</f>
        <v>1984</v>
      </c>
      <c r="F72" s="132" t="str">
        <f>laps_times[[#This Row],[kat]]</f>
        <v>MA</v>
      </c>
      <c r="G72" s="132">
        <f>laps_times[[#This Row],[poř_kat]]</f>
        <v>16</v>
      </c>
      <c r="H72" s="131" t="str">
        <f>laps_times[[#This Row],[klub]]</f>
        <v>Superior Rubena Team</v>
      </c>
      <c r="I72" s="134">
        <f>laps_times[[#This Row],[celk. čas]]</f>
        <v>0.16371628472222222</v>
      </c>
      <c r="J72" s="139">
        <f>laps_times[[#This Row],[1]]</f>
        <v>3.0532870370370366E-3</v>
      </c>
      <c r="K72" s="139">
        <f>IF(ISBLANK(laps_times[[#This Row],[2]]),"DNF",    rounds_cum_time[[#This Row],[1]]+laps_times[[#This Row],[2]])</f>
        <v>5.2728009259259256E-3</v>
      </c>
      <c r="L72" s="139">
        <f>IF(ISBLANK(laps_times[[#This Row],[3]]),"DNF",    rounds_cum_time[[#This Row],[2]]+laps_times[[#This Row],[3]])</f>
        <v>7.5348032407407412E-3</v>
      </c>
      <c r="M72" s="139">
        <f>IF(ISBLANK(laps_times[[#This Row],[4]]),"DNF",    rounds_cum_time[[#This Row],[3]]+laps_times[[#This Row],[4]])</f>
        <v>9.8390277777777781E-3</v>
      </c>
      <c r="N72" s="139">
        <f>IF(ISBLANK(laps_times[[#This Row],[5]]),"DNF",    rounds_cum_time[[#This Row],[4]]+laps_times[[#This Row],[5]])</f>
        <v>1.2054178240740742E-2</v>
      </c>
      <c r="O72" s="139">
        <f>IF(ISBLANK(laps_times[[#This Row],[6]]),"DNF",    rounds_cum_time[[#This Row],[5]]+laps_times[[#This Row],[6]])</f>
        <v>1.4345092592592593E-2</v>
      </c>
      <c r="P72" s="139">
        <f>IF(ISBLANK(laps_times[[#This Row],[7]]),"DNF",    rounds_cum_time[[#This Row],[6]]+laps_times[[#This Row],[7]])</f>
        <v>1.655912037037037E-2</v>
      </c>
      <c r="Q72" s="139">
        <f>IF(ISBLANK(laps_times[[#This Row],[8]]),"DNF",    rounds_cum_time[[#This Row],[7]]+laps_times[[#This Row],[8]])</f>
        <v>1.8819074074074075E-2</v>
      </c>
      <c r="R72" s="139">
        <f>IF(ISBLANK(laps_times[[#This Row],[9]]),"DNF",    rounds_cum_time[[#This Row],[8]]+laps_times[[#This Row],[9]])</f>
        <v>2.1085891203703706E-2</v>
      </c>
      <c r="S72" s="139">
        <f>IF(ISBLANK(laps_times[[#This Row],[10]]),"DNF",    rounds_cum_time[[#This Row],[9]]+laps_times[[#This Row],[10]])</f>
        <v>2.3345266203703707E-2</v>
      </c>
      <c r="T72" s="139">
        <f>IF(ISBLANK(laps_times[[#This Row],[11]]),"DNF",    rounds_cum_time[[#This Row],[10]]+laps_times[[#This Row],[11]])</f>
        <v>2.557357638888889E-2</v>
      </c>
      <c r="U72" s="139">
        <f>IF(ISBLANK(laps_times[[#This Row],[12]]),"DNF",    rounds_cum_time[[#This Row],[11]]+laps_times[[#This Row],[12]])</f>
        <v>2.7857256944444447E-2</v>
      </c>
      <c r="V72" s="139">
        <f>IF(ISBLANK(laps_times[[#This Row],[13]]),"DNF",    rounds_cum_time[[#This Row],[12]]+laps_times[[#This Row],[13]])</f>
        <v>3.0096481481481484E-2</v>
      </c>
      <c r="W72" s="139">
        <f>IF(ISBLANK(laps_times[[#This Row],[14]]),"DNF",    rounds_cum_time[[#This Row],[13]]+laps_times[[#This Row],[14]])</f>
        <v>3.2353969907407409E-2</v>
      </c>
      <c r="X72" s="139">
        <f>IF(ISBLANK(laps_times[[#This Row],[15]]),"DNF",    rounds_cum_time[[#This Row],[14]]+laps_times[[#This Row],[15]])</f>
        <v>3.4619189814814814E-2</v>
      </c>
      <c r="Y72" s="139">
        <f>IF(ISBLANK(laps_times[[#This Row],[16]]),"DNF",    rounds_cum_time[[#This Row],[15]]+laps_times[[#This Row],[16]])</f>
        <v>3.6825081018518516E-2</v>
      </c>
      <c r="Z72" s="139">
        <f>IF(ISBLANK(laps_times[[#This Row],[17]]),"DNF",    rounds_cum_time[[#This Row],[16]]+laps_times[[#This Row],[17]])</f>
        <v>3.9069293981481477E-2</v>
      </c>
      <c r="AA72" s="139">
        <f>IF(ISBLANK(laps_times[[#This Row],[18]]),"DNF",    rounds_cum_time[[#This Row],[17]]+laps_times[[#This Row],[18]])</f>
        <v>4.1317824074074069E-2</v>
      </c>
      <c r="AB72" s="139">
        <f>IF(ISBLANK(laps_times[[#This Row],[19]]),"DNF",    rounds_cum_time[[#This Row],[18]]+laps_times[[#This Row],[19]])</f>
        <v>4.3562349537037033E-2</v>
      </c>
      <c r="AC72" s="139">
        <f>IF(ISBLANK(laps_times[[#This Row],[20]]),"DNF",    rounds_cum_time[[#This Row],[19]]+laps_times[[#This Row],[20]])</f>
        <v>4.5767789351851849E-2</v>
      </c>
      <c r="AD72" s="139">
        <f>IF(ISBLANK(laps_times[[#This Row],[21]]),"DNF",    rounds_cum_time[[#This Row],[20]]+laps_times[[#This Row],[21]])</f>
        <v>4.7983101851851846E-2</v>
      </c>
      <c r="AE72" s="139">
        <f>IF(ISBLANK(laps_times[[#This Row],[22]]),"DNF",    rounds_cum_time[[#This Row],[21]]+laps_times[[#This Row],[22]])</f>
        <v>5.0232268518518516E-2</v>
      </c>
      <c r="AF72" s="139">
        <f>IF(ISBLANK(laps_times[[#This Row],[23]]),"DNF",    rounds_cum_time[[#This Row],[22]]+laps_times[[#This Row],[23]])</f>
        <v>5.2521122685185183E-2</v>
      </c>
      <c r="AG72" s="139">
        <f>IF(ISBLANK(laps_times[[#This Row],[24]]),"DNF",    rounds_cum_time[[#This Row],[23]]+laps_times[[#This Row],[24]])</f>
        <v>5.473762731481481E-2</v>
      </c>
      <c r="AH72" s="139">
        <f>IF(ISBLANK(laps_times[[#This Row],[25]]),"DNF",    rounds_cum_time[[#This Row],[24]]+laps_times[[#This Row],[25]])</f>
        <v>5.6987465277777774E-2</v>
      </c>
      <c r="AI72" s="139">
        <f>IF(ISBLANK(laps_times[[#This Row],[26]]),"DNF",    rounds_cum_time[[#This Row],[25]]+laps_times[[#This Row],[26]])</f>
        <v>5.920034722222222E-2</v>
      </c>
      <c r="AJ72" s="139">
        <f>IF(ISBLANK(laps_times[[#This Row],[27]]),"DNF",    rounds_cum_time[[#This Row],[26]]+laps_times[[#This Row],[27]])</f>
        <v>6.1438402777777776E-2</v>
      </c>
      <c r="AK72" s="139">
        <f>IF(ISBLANK(laps_times[[#This Row],[28]]),"DNF",    rounds_cum_time[[#This Row],[27]]+laps_times[[#This Row],[28]])</f>
        <v>6.3670960648148145E-2</v>
      </c>
      <c r="AL72" s="139">
        <f>IF(ISBLANK(laps_times[[#This Row],[29]]),"DNF",    rounds_cum_time[[#This Row],[28]]+laps_times[[#This Row],[29]])</f>
        <v>6.5924745370370366E-2</v>
      </c>
      <c r="AM72" s="139">
        <f>IF(ISBLANK(laps_times[[#This Row],[30]]),"DNF",    rounds_cum_time[[#This Row],[29]]+laps_times[[#This Row],[30]])</f>
        <v>6.8206469907407405E-2</v>
      </c>
      <c r="AN72" s="139">
        <f>IF(ISBLANK(laps_times[[#This Row],[31]]),"DNF",    rounds_cum_time[[#This Row],[30]]+laps_times[[#This Row],[31]])</f>
        <v>7.0424861111111112E-2</v>
      </c>
      <c r="AO72" s="139">
        <f>IF(ISBLANK(laps_times[[#This Row],[32]]),"DNF",    rounds_cum_time[[#This Row],[31]]+laps_times[[#This Row],[32]])</f>
        <v>7.2748113425925923E-2</v>
      </c>
      <c r="AP72" s="139">
        <f>IF(ISBLANK(laps_times[[#This Row],[33]]),"DNF",    rounds_cum_time[[#This Row],[32]]+laps_times[[#This Row],[33]])</f>
        <v>7.5028564814814805E-2</v>
      </c>
      <c r="AQ72" s="139">
        <f>IF(ISBLANK(laps_times[[#This Row],[34]]),"DNF",    rounds_cum_time[[#This Row],[33]]+laps_times[[#This Row],[34]])</f>
        <v>7.7578472222222208E-2</v>
      </c>
      <c r="AR72" s="139">
        <f>IF(ISBLANK(laps_times[[#This Row],[35]]),"DNF",    rounds_cum_time[[#This Row],[34]]+laps_times[[#This Row],[35]])</f>
        <v>7.9897997685185171E-2</v>
      </c>
      <c r="AS72" s="139">
        <f>IF(ISBLANK(laps_times[[#This Row],[36]]),"DNF",    rounds_cum_time[[#This Row],[35]]+laps_times[[#This Row],[36]])</f>
        <v>8.2257847222222208E-2</v>
      </c>
      <c r="AT72" s="139">
        <f>IF(ISBLANK(laps_times[[#This Row],[37]]),"DNF",    rounds_cum_time[[#This Row],[36]]+laps_times[[#This Row],[37]])</f>
        <v>8.5023645833333314E-2</v>
      </c>
      <c r="AU72" s="139">
        <f>IF(ISBLANK(laps_times[[#This Row],[38]]),"DNF",    rounds_cum_time[[#This Row],[37]]+laps_times[[#This Row],[38]])</f>
        <v>8.746524305555553E-2</v>
      </c>
      <c r="AV72" s="139">
        <f>IF(ISBLANK(laps_times[[#This Row],[39]]),"DNF",    rounds_cum_time[[#This Row],[38]]+laps_times[[#This Row],[39]])</f>
        <v>8.9901076388888862E-2</v>
      </c>
      <c r="AW72" s="139">
        <f>IF(ISBLANK(laps_times[[#This Row],[40]]),"DNF",    rounds_cum_time[[#This Row],[39]]+laps_times[[#This Row],[40]])</f>
        <v>9.2397291666666645E-2</v>
      </c>
      <c r="AX72" s="139">
        <f>IF(ISBLANK(laps_times[[#This Row],[41]]),"DNF",    rounds_cum_time[[#This Row],[40]]+laps_times[[#This Row],[41]])</f>
        <v>9.4888541666666645E-2</v>
      </c>
      <c r="AY72" s="139">
        <f>IF(ISBLANK(laps_times[[#This Row],[42]]),"DNF",    rounds_cum_time[[#This Row],[41]]+laps_times[[#This Row],[42]])</f>
        <v>9.7663842592592573E-2</v>
      </c>
      <c r="AZ72" s="139">
        <f>IF(ISBLANK(laps_times[[#This Row],[43]]),"DNF",    rounds_cum_time[[#This Row],[42]]+laps_times[[#This Row],[43]])</f>
        <v>0.10131829861111109</v>
      </c>
      <c r="BA72" s="139">
        <f>IF(ISBLANK(laps_times[[#This Row],[44]]),"DNF",    rounds_cum_time[[#This Row],[43]]+laps_times[[#This Row],[44]])</f>
        <v>0.10395002314814814</v>
      </c>
      <c r="BB72" s="139">
        <f>IF(ISBLANK(laps_times[[#This Row],[45]]),"DNF",    rounds_cum_time[[#This Row],[44]]+laps_times[[#This Row],[45]])</f>
        <v>0.10669171296296295</v>
      </c>
      <c r="BC72" s="139">
        <f>IF(ISBLANK(laps_times[[#This Row],[46]]),"DNF",    rounds_cum_time[[#This Row],[45]]+laps_times[[#This Row],[46]])</f>
        <v>0.10953180555555554</v>
      </c>
      <c r="BD72" s="139">
        <f>IF(ISBLANK(laps_times[[#This Row],[47]]),"DNF",    rounds_cum_time[[#This Row],[46]]+laps_times[[#This Row],[47]])</f>
        <v>0.11247065972222221</v>
      </c>
      <c r="BE72" s="139">
        <f>IF(ISBLANK(laps_times[[#This Row],[48]]),"DNF",    rounds_cum_time[[#This Row],[47]]+laps_times[[#This Row],[48]])</f>
        <v>0.11608484953703703</v>
      </c>
      <c r="BF72" s="139">
        <f>IF(ISBLANK(laps_times[[#This Row],[49]]),"DNF",    rounds_cum_time[[#This Row],[48]]+laps_times[[#This Row],[49]])</f>
        <v>0.11888546296296296</v>
      </c>
      <c r="BG72" s="139">
        <f>IF(ISBLANK(laps_times[[#This Row],[50]]),"DNF",    rounds_cum_time[[#This Row],[49]]+laps_times[[#This Row],[50]])</f>
        <v>0.12211288194444443</v>
      </c>
      <c r="BH72" s="139">
        <f>IF(ISBLANK(laps_times[[#This Row],[51]]),"DNF",    rounds_cum_time[[#This Row],[50]]+laps_times[[#This Row],[51]])</f>
        <v>0.1249155324074074</v>
      </c>
      <c r="BI72" s="139">
        <f>IF(ISBLANK(laps_times[[#This Row],[52]]),"DNF",    rounds_cum_time[[#This Row],[51]]+laps_times[[#This Row],[52]])</f>
        <v>0.12753931712962963</v>
      </c>
      <c r="BJ72" s="139">
        <f>IF(ISBLANK(laps_times[[#This Row],[53]]),"DNF",    rounds_cum_time[[#This Row],[52]]+laps_times[[#This Row],[53]])</f>
        <v>0.13134186342592591</v>
      </c>
      <c r="BK72" s="139">
        <f>IF(ISBLANK(laps_times[[#This Row],[54]]),"DNF",    rounds_cum_time[[#This Row],[53]]+laps_times[[#This Row],[54]])</f>
        <v>0.13441290509259257</v>
      </c>
      <c r="BL72" s="139">
        <f>IF(ISBLANK(laps_times[[#This Row],[55]]),"DNF",    rounds_cum_time[[#This Row],[54]]+laps_times[[#This Row],[55]])</f>
        <v>0.13776326388888888</v>
      </c>
      <c r="BM72" s="139">
        <f>IF(ISBLANK(laps_times[[#This Row],[56]]),"DNF",    rounds_cum_time[[#This Row],[55]]+laps_times[[#This Row],[56]])</f>
        <v>0.1416641435185185</v>
      </c>
      <c r="BN72" s="139">
        <f>IF(ISBLANK(laps_times[[#This Row],[57]]),"DNF",    rounds_cum_time[[#This Row],[56]]+laps_times[[#This Row],[57]])</f>
        <v>0.14490218749999997</v>
      </c>
      <c r="BO72" s="139">
        <f>IF(ISBLANK(laps_times[[#This Row],[58]]),"DNF",    rounds_cum_time[[#This Row],[57]]+laps_times[[#This Row],[58]])</f>
        <v>0.14823288194444442</v>
      </c>
      <c r="BP72" s="139">
        <f>IF(ISBLANK(laps_times[[#This Row],[59]]),"DNF",    rounds_cum_time[[#This Row],[58]]+laps_times[[#This Row],[59]])</f>
        <v>0.15151881944444442</v>
      </c>
      <c r="BQ72" s="139">
        <f>IF(ISBLANK(laps_times[[#This Row],[60]]),"DNF",    rounds_cum_time[[#This Row],[59]]+laps_times[[#This Row],[60]])</f>
        <v>0.15472819444444441</v>
      </c>
      <c r="BR72" s="139">
        <f>IF(ISBLANK(laps_times[[#This Row],[61]]),"DNF",    rounds_cum_time[[#This Row],[60]]+laps_times[[#This Row],[61]])</f>
        <v>0.15797450231481477</v>
      </c>
      <c r="BS72" s="139">
        <f>IF(ISBLANK(laps_times[[#This Row],[62]]),"DNF",    rounds_cum_time[[#This Row],[61]]+laps_times[[#This Row],[62]])</f>
        <v>0.16113358796296293</v>
      </c>
      <c r="BT72" s="140">
        <f>IF(ISBLANK(laps_times[[#This Row],[63]]),"DNF",    rounds_cum_time[[#This Row],[62]]+laps_times[[#This Row],[63]])</f>
        <v>0.16371628472222219</v>
      </c>
    </row>
    <row r="73" spans="2:72" x14ac:dyDescent="0.2">
      <c r="B73" s="130">
        <f>laps_times[[#This Row],[poř]]</f>
        <v>68</v>
      </c>
      <c r="C73" s="131">
        <f>laps_times[[#This Row],[s.č.]]</f>
        <v>134</v>
      </c>
      <c r="D73" s="131" t="str">
        <f>laps_times[[#This Row],[jméno]]</f>
        <v>Svobodová Veronika</v>
      </c>
      <c r="E73" s="132">
        <f>laps_times[[#This Row],[roč]]</f>
        <v>1986</v>
      </c>
      <c r="F73" s="132" t="str">
        <f>laps_times[[#This Row],[kat]]</f>
        <v>ZA</v>
      </c>
      <c r="G73" s="132">
        <f>laps_times[[#This Row],[poř_kat]]</f>
        <v>2</v>
      </c>
      <c r="H73" s="131" t="str">
        <f>laps_times[[#This Row],[klub]]</f>
        <v>Varnsdorf</v>
      </c>
      <c r="I73" s="134">
        <f>laps_times[[#This Row],[celk. čas]]</f>
        <v>0.16393518518518518</v>
      </c>
      <c r="J73" s="139">
        <f>laps_times[[#This Row],[1]]</f>
        <v>3.0898958333333338E-3</v>
      </c>
      <c r="K73" s="139">
        <f>IF(ISBLANK(laps_times[[#This Row],[2]]),"DNF",    rounds_cum_time[[#This Row],[1]]+laps_times[[#This Row],[2]])</f>
        <v>5.4457986111111113E-3</v>
      </c>
      <c r="L73" s="139">
        <f>IF(ISBLANK(laps_times[[#This Row],[3]]),"DNF",    rounds_cum_time[[#This Row],[2]]+laps_times[[#This Row],[3]])</f>
        <v>7.8253703703703714E-3</v>
      </c>
      <c r="M73" s="139">
        <f>IF(ISBLANK(laps_times[[#This Row],[4]]),"DNF",    rounds_cum_time[[#This Row],[3]]+laps_times[[#This Row],[4]])</f>
        <v>1.0242905092592593E-2</v>
      </c>
      <c r="N73" s="139">
        <f>IF(ISBLANK(laps_times[[#This Row],[5]]),"DNF",    rounds_cum_time[[#This Row],[4]]+laps_times[[#This Row],[5]])</f>
        <v>1.2708344907407408E-2</v>
      </c>
      <c r="O73" s="139">
        <f>IF(ISBLANK(laps_times[[#This Row],[6]]),"DNF",    rounds_cum_time[[#This Row],[5]]+laps_times[[#This Row],[6]])</f>
        <v>1.5070057870370371E-2</v>
      </c>
      <c r="P73" s="139">
        <f>IF(ISBLANK(laps_times[[#This Row],[7]]),"DNF",    rounds_cum_time[[#This Row],[6]]+laps_times[[#This Row],[7]])</f>
        <v>1.7550659722222223E-2</v>
      </c>
      <c r="Q73" s="139">
        <f>IF(ISBLANK(laps_times[[#This Row],[8]]),"DNF",    rounds_cum_time[[#This Row],[7]]+laps_times[[#This Row],[8]])</f>
        <v>1.9995219907407408E-2</v>
      </c>
      <c r="R73" s="139">
        <f>IF(ISBLANK(laps_times[[#This Row],[9]]),"DNF",    rounds_cum_time[[#This Row],[8]]+laps_times[[#This Row],[9]])</f>
        <v>2.2442488425925926E-2</v>
      </c>
      <c r="S73" s="139">
        <f>IF(ISBLANK(laps_times[[#This Row],[10]]),"DNF",    rounds_cum_time[[#This Row],[9]]+laps_times[[#This Row],[10]])</f>
        <v>2.496636574074074E-2</v>
      </c>
      <c r="T73" s="139">
        <f>IF(ISBLANK(laps_times[[#This Row],[11]]),"DNF",    rounds_cum_time[[#This Row],[10]]+laps_times[[#This Row],[11]])</f>
        <v>2.7411041666666667E-2</v>
      </c>
      <c r="U73" s="139">
        <f>IF(ISBLANK(laps_times[[#This Row],[12]]),"DNF",    rounds_cum_time[[#This Row],[11]]+laps_times[[#This Row],[12]])</f>
        <v>2.9853240740740743E-2</v>
      </c>
      <c r="V73" s="139">
        <f>IF(ISBLANK(laps_times[[#This Row],[13]]),"DNF",    rounds_cum_time[[#This Row],[12]]+laps_times[[#This Row],[13]])</f>
        <v>3.231324074074074E-2</v>
      </c>
      <c r="W73" s="139">
        <f>IF(ISBLANK(laps_times[[#This Row],[14]]),"DNF",    rounds_cum_time[[#This Row],[13]]+laps_times[[#This Row],[14]])</f>
        <v>3.477939814814815E-2</v>
      </c>
      <c r="X73" s="139">
        <f>IF(ISBLANK(laps_times[[#This Row],[15]]),"DNF",    rounds_cum_time[[#This Row],[14]]+laps_times[[#This Row],[15]])</f>
        <v>3.7699201388888888E-2</v>
      </c>
      <c r="Y73" s="139">
        <f>IF(ISBLANK(laps_times[[#This Row],[16]]),"DNF",    rounds_cum_time[[#This Row],[15]]+laps_times[[#This Row],[16]])</f>
        <v>4.0115729166666669E-2</v>
      </c>
      <c r="Z73" s="139">
        <f>IF(ISBLANK(laps_times[[#This Row],[17]]),"DNF",    rounds_cum_time[[#This Row],[16]]+laps_times[[#This Row],[17]])</f>
        <v>4.2515810185185188E-2</v>
      </c>
      <c r="AA73" s="139">
        <f>IF(ISBLANK(laps_times[[#This Row],[18]]),"DNF",    rounds_cum_time[[#This Row],[17]]+laps_times[[#This Row],[18]])</f>
        <v>4.4966238425925925E-2</v>
      </c>
      <c r="AB73" s="139">
        <f>IF(ISBLANK(laps_times[[#This Row],[19]]),"DNF",    rounds_cum_time[[#This Row],[18]]+laps_times[[#This Row],[19]])</f>
        <v>4.7395636574074071E-2</v>
      </c>
      <c r="AC73" s="139">
        <f>IF(ISBLANK(laps_times[[#This Row],[20]]),"DNF",    rounds_cum_time[[#This Row],[19]]+laps_times[[#This Row],[20]])</f>
        <v>4.9826400462962959E-2</v>
      </c>
      <c r="AD73" s="139">
        <f>IF(ISBLANK(laps_times[[#This Row],[21]]),"DNF",    rounds_cum_time[[#This Row],[20]]+laps_times[[#This Row],[21]])</f>
        <v>5.2302303240740734E-2</v>
      </c>
      <c r="AE73" s="139">
        <f>IF(ISBLANK(laps_times[[#This Row],[22]]),"DNF",    rounds_cum_time[[#This Row],[21]]+laps_times[[#This Row],[22]])</f>
        <v>5.4767581018518509E-2</v>
      </c>
      <c r="AF73" s="139">
        <f>IF(ISBLANK(laps_times[[#This Row],[23]]),"DNF",    rounds_cum_time[[#This Row],[22]]+laps_times[[#This Row],[23]])</f>
        <v>5.7177523148148141E-2</v>
      </c>
      <c r="AG73" s="139">
        <f>IF(ISBLANK(laps_times[[#This Row],[24]]),"DNF",    rounds_cum_time[[#This Row],[23]]+laps_times[[#This Row],[24]])</f>
        <v>5.9639085648148141E-2</v>
      </c>
      <c r="AH73" s="139">
        <f>IF(ISBLANK(laps_times[[#This Row],[25]]),"DNF",    rounds_cum_time[[#This Row],[24]]+laps_times[[#This Row],[25]])</f>
        <v>6.2069479166666656E-2</v>
      </c>
      <c r="AI73" s="139">
        <f>IF(ISBLANK(laps_times[[#This Row],[26]]),"DNF",    rounds_cum_time[[#This Row],[25]]+laps_times[[#This Row],[26]])</f>
        <v>6.4634374999999994E-2</v>
      </c>
      <c r="AJ73" s="139">
        <f>IF(ISBLANK(laps_times[[#This Row],[27]]),"DNF",    rounds_cum_time[[#This Row],[26]]+laps_times[[#This Row],[27]])</f>
        <v>6.7099074074074075E-2</v>
      </c>
      <c r="AK73" s="139">
        <f>IF(ISBLANK(laps_times[[#This Row],[28]]),"DNF",    rounds_cum_time[[#This Row],[27]]+laps_times[[#This Row],[28]])</f>
        <v>6.9561469907407414E-2</v>
      </c>
      <c r="AL73" s="139">
        <f>IF(ISBLANK(laps_times[[#This Row],[29]]),"DNF",    rounds_cum_time[[#This Row],[28]]+laps_times[[#This Row],[29]])</f>
        <v>7.2054606481481487E-2</v>
      </c>
      <c r="AM73" s="139">
        <f>IF(ISBLANK(laps_times[[#This Row],[30]]),"DNF",    rounds_cum_time[[#This Row],[29]]+laps_times[[#This Row],[30]])</f>
        <v>7.4564606481481485E-2</v>
      </c>
      <c r="AN73" s="139">
        <f>IF(ISBLANK(laps_times[[#This Row],[31]]),"DNF",    rounds_cum_time[[#This Row],[30]]+laps_times[[#This Row],[31]])</f>
        <v>7.704159722222223E-2</v>
      </c>
      <c r="AO73" s="139">
        <f>IF(ISBLANK(laps_times[[#This Row],[32]]),"DNF",    rounds_cum_time[[#This Row],[31]]+laps_times[[#This Row],[32]])</f>
        <v>7.9519722222222228E-2</v>
      </c>
      <c r="AP73" s="139">
        <f>IF(ISBLANK(laps_times[[#This Row],[33]]),"DNF",    rounds_cum_time[[#This Row],[32]]+laps_times[[#This Row],[33]])</f>
        <v>8.1986423611111123E-2</v>
      </c>
      <c r="AQ73" s="139">
        <f>IF(ISBLANK(laps_times[[#This Row],[34]]),"DNF",    rounds_cum_time[[#This Row],[33]]+laps_times[[#This Row],[34]])</f>
        <v>8.4502303240740748E-2</v>
      </c>
      <c r="AR73" s="139">
        <f>IF(ISBLANK(laps_times[[#This Row],[35]]),"DNF",    rounds_cum_time[[#This Row],[34]]+laps_times[[#This Row],[35]])</f>
        <v>8.7034270833333344E-2</v>
      </c>
      <c r="AS73" s="139">
        <f>IF(ISBLANK(laps_times[[#This Row],[36]]),"DNF",    rounds_cum_time[[#This Row],[35]]+laps_times[[#This Row],[36]])</f>
        <v>8.9613379629629633E-2</v>
      </c>
      <c r="AT73" s="139">
        <f>IF(ISBLANK(laps_times[[#This Row],[37]]),"DNF",    rounds_cum_time[[#This Row],[36]]+laps_times[[#This Row],[37]])</f>
        <v>9.2073657407407417E-2</v>
      </c>
      <c r="AU73" s="139">
        <f>IF(ISBLANK(laps_times[[#This Row],[38]]),"DNF",    rounds_cum_time[[#This Row],[37]]+laps_times[[#This Row],[38]])</f>
        <v>9.4538171296296311E-2</v>
      </c>
      <c r="AV73" s="139">
        <f>IF(ISBLANK(laps_times[[#This Row],[39]]),"DNF",    rounds_cum_time[[#This Row],[38]]+laps_times[[#This Row],[39]])</f>
        <v>9.7060266203703713E-2</v>
      </c>
      <c r="AW73" s="139">
        <f>IF(ISBLANK(laps_times[[#This Row],[40]]),"DNF",    rounds_cum_time[[#This Row],[39]]+laps_times[[#This Row],[40]])</f>
        <v>9.9602534722222233E-2</v>
      </c>
      <c r="AX73" s="139">
        <f>IF(ISBLANK(laps_times[[#This Row],[41]]),"DNF",    rounds_cum_time[[#This Row],[40]]+laps_times[[#This Row],[41]])</f>
        <v>0.10212542824074075</v>
      </c>
      <c r="AY73" s="139">
        <f>IF(ISBLANK(laps_times[[#This Row],[42]]),"DNF",    rounds_cum_time[[#This Row],[41]]+laps_times[[#This Row],[42]])</f>
        <v>0.10470604166666668</v>
      </c>
      <c r="AZ73" s="139">
        <f>IF(ISBLANK(laps_times[[#This Row],[43]]),"DNF",    rounds_cum_time[[#This Row],[42]]+laps_times[[#This Row],[43]])</f>
        <v>0.10730020833333334</v>
      </c>
      <c r="BA73" s="139">
        <f>IF(ISBLANK(laps_times[[#This Row],[44]]),"DNF",    rounds_cum_time[[#This Row],[43]]+laps_times[[#This Row],[44]])</f>
        <v>0.10997974537037038</v>
      </c>
      <c r="BB73" s="139">
        <f>IF(ISBLANK(laps_times[[#This Row],[45]]),"DNF",    rounds_cum_time[[#This Row],[44]]+laps_times[[#This Row],[45]])</f>
        <v>0.11253987268518519</v>
      </c>
      <c r="BC73" s="139">
        <f>IF(ISBLANK(laps_times[[#This Row],[46]]),"DNF",    rounds_cum_time[[#This Row],[45]]+laps_times[[#This Row],[46]])</f>
        <v>0.11514247685185185</v>
      </c>
      <c r="BD73" s="139">
        <f>IF(ISBLANK(laps_times[[#This Row],[47]]),"DNF",    rounds_cum_time[[#This Row],[46]]+laps_times[[#This Row],[47]])</f>
        <v>0.11779091435185185</v>
      </c>
      <c r="BE73" s="139">
        <f>IF(ISBLANK(laps_times[[#This Row],[48]]),"DNF",    rounds_cum_time[[#This Row],[47]]+laps_times[[#This Row],[48]])</f>
        <v>0.12062311342592592</v>
      </c>
      <c r="BF73" s="139">
        <f>IF(ISBLANK(laps_times[[#This Row],[49]]),"DNF",    rounds_cum_time[[#This Row],[48]]+laps_times[[#This Row],[49]])</f>
        <v>0.1233671875</v>
      </c>
      <c r="BG73" s="139">
        <f>IF(ISBLANK(laps_times[[#This Row],[50]]),"DNF",    rounds_cum_time[[#This Row],[49]]+laps_times[[#This Row],[50]])</f>
        <v>0.12606309027777779</v>
      </c>
      <c r="BH73" s="139">
        <f>IF(ISBLANK(laps_times[[#This Row],[51]]),"DNF",    rounds_cum_time[[#This Row],[50]]+laps_times[[#This Row],[51]])</f>
        <v>0.12880240740740742</v>
      </c>
      <c r="BI73" s="139">
        <f>IF(ISBLANK(laps_times[[#This Row],[52]]),"DNF",    rounds_cum_time[[#This Row],[51]]+laps_times[[#This Row],[52]])</f>
        <v>0.13161535879629632</v>
      </c>
      <c r="BJ73" s="139">
        <f>IF(ISBLANK(laps_times[[#This Row],[53]]),"DNF",    rounds_cum_time[[#This Row],[52]]+laps_times[[#This Row],[53]])</f>
        <v>0.13441540509259262</v>
      </c>
      <c r="BK73" s="139">
        <f>IF(ISBLANK(laps_times[[#This Row],[54]]),"DNF",    rounds_cum_time[[#This Row],[53]]+laps_times[[#This Row],[54]])</f>
        <v>0.13725449074074075</v>
      </c>
      <c r="BL73" s="139">
        <f>IF(ISBLANK(laps_times[[#This Row],[55]]),"DNF",    rounds_cum_time[[#This Row],[54]]+laps_times[[#This Row],[55]])</f>
        <v>0.14010754629629632</v>
      </c>
      <c r="BM73" s="139">
        <f>IF(ISBLANK(laps_times[[#This Row],[56]]),"DNF",    rounds_cum_time[[#This Row],[55]]+laps_times[[#This Row],[56]])</f>
        <v>0.14321401620370372</v>
      </c>
      <c r="BN73" s="139">
        <f>IF(ISBLANK(laps_times[[#This Row],[57]]),"DNF",    rounds_cum_time[[#This Row],[56]]+laps_times[[#This Row],[57]])</f>
        <v>0.14623236111111113</v>
      </c>
      <c r="BO73" s="139">
        <f>IF(ISBLANK(laps_times[[#This Row],[58]]),"DNF",    rounds_cum_time[[#This Row],[57]]+laps_times[[#This Row],[58]])</f>
        <v>0.14913163194444445</v>
      </c>
      <c r="BP73" s="139">
        <f>IF(ISBLANK(laps_times[[#This Row],[59]]),"DNF",    rounds_cum_time[[#This Row],[58]]+laps_times[[#This Row],[59]])</f>
        <v>0.15200895833333333</v>
      </c>
      <c r="BQ73" s="139">
        <f>IF(ISBLANK(laps_times[[#This Row],[60]]),"DNF",    rounds_cum_time[[#This Row],[59]]+laps_times[[#This Row],[60]])</f>
        <v>0.15495384259259259</v>
      </c>
      <c r="BR73" s="139">
        <f>IF(ISBLANK(laps_times[[#This Row],[61]]),"DNF",    rounds_cum_time[[#This Row],[60]]+laps_times[[#This Row],[61]])</f>
        <v>0.15799034722222222</v>
      </c>
      <c r="BS73" s="139">
        <f>IF(ISBLANK(laps_times[[#This Row],[62]]),"DNF",    rounds_cum_time[[#This Row],[61]]+laps_times[[#This Row],[62]])</f>
        <v>0.16107820601851852</v>
      </c>
      <c r="BT73" s="140">
        <f>IF(ISBLANK(laps_times[[#This Row],[63]]),"DNF",    rounds_cum_time[[#This Row],[62]]+laps_times[[#This Row],[63]])</f>
        <v>0.16393518518518518</v>
      </c>
    </row>
    <row r="74" spans="2:72" x14ac:dyDescent="0.2">
      <c r="B74" s="130">
        <f>laps_times[[#This Row],[poř]]</f>
        <v>69</v>
      </c>
      <c r="C74" s="131">
        <f>laps_times[[#This Row],[s.č.]]</f>
        <v>83</v>
      </c>
      <c r="D74" s="131" t="str">
        <f>laps_times[[#This Row],[jméno]]</f>
        <v>Říman Petr</v>
      </c>
      <c r="E74" s="132">
        <f>laps_times[[#This Row],[roč]]</f>
        <v>1967</v>
      </c>
      <c r="F74" s="132" t="str">
        <f>laps_times[[#This Row],[kat]]</f>
        <v>MB</v>
      </c>
      <c r="G74" s="132">
        <f>laps_times[[#This Row],[poř_kat]]</f>
        <v>30</v>
      </c>
      <c r="H74" s="131" t="str">
        <f>laps_times[[#This Row],[klub]]</f>
        <v>Relative Team</v>
      </c>
      <c r="I74" s="134">
        <f>laps_times[[#This Row],[celk. čas]]</f>
        <v>0.16434421296296295</v>
      </c>
      <c r="J74" s="139">
        <f>laps_times[[#This Row],[1]]</f>
        <v>2.9583217592592591E-3</v>
      </c>
      <c r="K74" s="139">
        <f>IF(ISBLANK(laps_times[[#This Row],[2]]),"DNF",    rounds_cum_time[[#This Row],[1]]+laps_times[[#This Row],[2]])</f>
        <v>5.3121296296296293E-3</v>
      </c>
      <c r="L74" s="139">
        <f>IF(ISBLANK(laps_times[[#This Row],[3]]),"DNF",    rounds_cum_time[[#This Row],[2]]+laps_times[[#This Row],[3]])</f>
        <v>7.734305555555555E-3</v>
      </c>
      <c r="M74" s="139">
        <f>IF(ISBLANK(laps_times[[#This Row],[4]]),"DNF",    rounds_cum_time[[#This Row],[3]]+laps_times[[#This Row],[4]])</f>
        <v>1.0163391203703704E-2</v>
      </c>
      <c r="N74" s="139">
        <f>IF(ISBLANK(laps_times[[#This Row],[5]]),"DNF",    rounds_cum_time[[#This Row],[4]]+laps_times[[#This Row],[5]])</f>
        <v>1.261119212962963E-2</v>
      </c>
      <c r="O74" s="139">
        <f>IF(ISBLANK(laps_times[[#This Row],[6]]),"DNF",    rounds_cum_time[[#This Row],[5]]+laps_times[[#This Row],[6]])</f>
        <v>1.5061435185185186E-2</v>
      </c>
      <c r="P74" s="139">
        <f>IF(ISBLANK(laps_times[[#This Row],[7]]),"DNF",    rounds_cum_time[[#This Row],[6]]+laps_times[[#This Row],[7]])</f>
        <v>1.7562465277777779E-2</v>
      </c>
      <c r="Q74" s="139">
        <f>IF(ISBLANK(laps_times[[#This Row],[8]]),"DNF",    rounds_cum_time[[#This Row],[7]]+laps_times[[#This Row],[8]])</f>
        <v>2.002365740740741E-2</v>
      </c>
      <c r="R74" s="139">
        <f>IF(ISBLANK(laps_times[[#This Row],[9]]),"DNF",    rounds_cum_time[[#This Row],[8]]+laps_times[[#This Row],[9]])</f>
        <v>2.2472939814814817E-2</v>
      </c>
      <c r="S74" s="139">
        <f>IF(ISBLANK(laps_times[[#This Row],[10]]),"DNF",    rounds_cum_time[[#This Row],[9]]+laps_times[[#This Row],[10]])</f>
        <v>2.4927881944444445E-2</v>
      </c>
      <c r="T74" s="139">
        <f>IF(ISBLANK(laps_times[[#This Row],[11]]),"DNF",    rounds_cum_time[[#This Row],[10]]+laps_times[[#This Row],[11]])</f>
        <v>2.7373333333333333E-2</v>
      </c>
      <c r="U74" s="139">
        <f>IF(ISBLANK(laps_times[[#This Row],[12]]),"DNF",    rounds_cum_time[[#This Row],[11]]+laps_times[[#This Row],[12]])</f>
        <v>2.9795289351851852E-2</v>
      </c>
      <c r="V74" s="139">
        <f>IF(ISBLANK(laps_times[[#This Row],[13]]),"DNF",    rounds_cum_time[[#This Row],[12]]+laps_times[[#This Row],[13]])</f>
        <v>3.2279861111111113E-2</v>
      </c>
      <c r="W74" s="139">
        <f>IF(ISBLANK(laps_times[[#This Row],[14]]),"DNF",    rounds_cum_time[[#This Row],[13]]+laps_times[[#This Row],[14]])</f>
        <v>3.4714062500000004E-2</v>
      </c>
      <c r="X74" s="139">
        <f>IF(ISBLANK(laps_times[[#This Row],[15]]),"DNF",    rounds_cum_time[[#This Row],[14]]+laps_times[[#This Row],[15]])</f>
        <v>3.7102696759259264E-2</v>
      </c>
      <c r="Y74" s="139">
        <f>IF(ISBLANK(laps_times[[#This Row],[16]]),"DNF",    rounds_cum_time[[#This Row],[15]]+laps_times[[#This Row],[16]])</f>
        <v>3.9545277777777783E-2</v>
      </c>
      <c r="Z74" s="139">
        <f>IF(ISBLANK(laps_times[[#This Row],[17]]),"DNF",    rounds_cum_time[[#This Row],[16]]+laps_times[[#This Row],[17]])</f>
        <v>4.2049895833333337E-2</v>
      </c>
      <c r="AA74" s="139">
        <f>IF(ISBLANK(laps_times[[#This Row],[18]]),"DNF",    rounds_cum_time[[#This Row],[17]]+laps_times[[#This Row],[18]])</f>
        <v>4.4486585648148148E-2</v>
      </c>
      <c r="AB74" s="139">
        <f>IF(ISBLANK(laps_times[[#This Row],[19]]),"DNF",    rounds_cum_time[[#This Row],[18]]+laps_times[[#This Row],[19]])</f>
        <v>4.6896458333333335E-2</v>
      </c>
      <c r="AC74" s="139">
        <f>IF(ISBLANK(laps_times[[#This Row],[20]]),"DNF",    rounds_cum_time[[#This Row],[19]]+laps_times[[#This Row],[20]])</f>
        <v>4.9339479166666665E-2</v>
      </c>
      <c r="AD74" s="139">
        <f>IF(ISBLANK(laps_times[[#This Row],[21]]),"DNF",    rounds_cum_time[[#This Row],[20]]+laps_times[[#This Row],[21]])</f>
        <v>5.1820289351851852E-2</v>
      </c>
      <c r="AE74" s="139">
        <f>IF(ISBLANK(laps_times[[#This Row],[22]]),"DNF",    rounds_cum_time[[#This Row],[21]]+laps_times[[#This Row],[22]])</f>
        <v>5.4759918981481484E-2</v>
      </c>
      <c r="AF74" s="139">
        <f>IF(ISBLANK(laps_times[[#This Row],[23]]),"DNF",    rounds_cum_time[[#This Row],[22]]+laps_times[[#This Row],[23]])</f>
        <v>5.7226354166666667E-2</v>
      </c>
      <c r="AG74" s="139">
        <f>IF(ISBLANK(laps_times[[#This Row],[24]]),"DNF",    rounds_cum_time[[#This Row],[23]]+laps_times[[#This Row],[24]])</f>
        <v>5.962821759259259E-2</v>
      </c>
      <c r="AH74" s="139">
        <f>IF(ISBLANK(laps_times[[#This Row],[25]]),"DNF",    rounds_cum_time[[#This Row],[24]]+laps_times[[#This Row],[25]])</f>
        <v>6.2055659722222219E-2</v>
      </c>
      <c r="AI74" s="139">
        <f>IF(ISBLANK(laps_times[[#This Row],[26]]),"DNF",    rounds_cum_time[[#This Row],[25]]+laps_times[[#This Row],[26]])</f>
        <v>6.4460266203703695E-2</v>
      </c>
      <c r="AJ74" s="139">
        <f>IF(ISBLANK(laps_times[[#This Row],[27]]),"DNF",    rounds_cum_time[[#This Row],[26]]+laps_times[[#This Row],[27]])</f>
        <v>6.6865416666666663E-2</v>
      </c>
      <c r="AK74" s="139">
        <f>IF(ISBLANK(laps_times[[#This Row],[28]]),"DNF",    rounds_cum_time[[#This Row],[27]]+laps_times[[#This Row],[28]])</f>
        <v>6.9311655092592586E-2</v>
      </c>
      <c r="AL74" s="139">
        <f>IF(ISBLANK(laps_times[[#This Row],[29]]),"DNF",    rounds_cum_time[[#This Row],[28]]+laps_times[[#This Row],[29]])</f>
        <v>7.1816076388888886E-2</v>
      </c>
      <c r="AM74" s="139">
        <f>IF(ISBLANK(laps_times[[#This Row],[30]]),"DNF",    rounds_cum_time[[#This Row],[29]]+laps_times[[#This Row],[30]])</f>
        <v>7.4293460648148152E-2</v>
      </c>
      <c r="AN74" s="139">
        <f>IF(ISBLANK(laps_times[[#This Row],[31]]),"DNF",    rounds_cum_time[[#This Row],[30]]+laps_times[[#This Row],[31]])</f>
        <v>7.6799490740740745E-2</v>
      </c>
      <c r="AO74" s="139">
        <f>IF(ISBLANK(laps_times[[#This Row],[32]]),"DNF",    rounds_cum_time[[#This Row],[31]]+laps_times[[#This Row],[32]])</f>
        <v>7.9232696759259258E-2</v>
      </c>
      <c r="AP74" s="139">
        <f>IF(ISBLANK(laps_times[[#This Row],[33]]),"DNF",    rounds_cum_time[[#This Row],[32]]+laps_times[[#This Row],[33]])</f>
        <v>8.1727129629629622E-2</v>
      </c>
      <c r="AQ74" s="139">
        <f>IF(ISBLANK(laps_times[[#This Row],[34]]),"DNF",    rounds_cum_time[[#This Row],[33]]+laps_times[[#This Row],[34]])</f>
        <v>8.4185231481481479E-2</v>
      </c>
      <c r="AR74" s="139">
        <f>IF(ISBLANK(laps_times[[#This Row],[35]]),"DNF",    rounds_cum_time[[#This Row],[34]]+laps_times[[#This Row],[35]])</f>
        <v>8.663670138888889E-2</v>
      </c>
      <c r="AS74" s="139">
        <f>IF(ISBLANK(laps_times[[#This Row],[36]]),"DNF",    rounds_cum_time[[#This Row],[35]]+laps_times[[#This Row],[36]])</f>
        <v>8.9109317129629634E-2</v>
      </c>
      <c r="AT74" s="139">
        <f>IF(ISBLANK(laps_times[[#This Row],[37]]),"DNF",    rounds_cum_time[[#This Row],[36]]+laps_times[[#This Row],[37]])</f>
        <v>9.1591493055555556E-2</v>
      </c>
      <c r="AU74" s="139">
        <f>IF(ISBLANK(laps_times[[#This Row],[38]]),"DNF",    rounds_cum_time[[#This Row],[37]]+laps_times[[#This Row],[38]])</f>
        <v>9.4112094907407406E-2</v>
      </c>
      <c r="AV74" s="139">
        <f>IF(ISBLANK(laps_times[[#This Row],[39]]),"DNF",    rounds_cum_time[[#This Row],[38]]+laps_times[[#This Row],[39]])</f>
        <v>9.6669849537037042E-2</v>
      </c>
      <c r="AW74" s="139">
        <f>IF(ISBLANK(laps_times[[#This Row],[40]]),"DNF",    rounds_cum_time[[#This Row],[39]]+laps_times[[#This Row],[40]])</f>
        <v>9.9240011574074083E-2</v>
      </c>
      <c r="AX74" s="139">
        <f>IF(ISBLANK(laps_times[[#This Row],[41]]),"DNF",    rounds_cum_time[[#This Row],[40]]+laps_times[[#This Row],[41]])</f>
        <v>0.10184839120370372</v>
      </c>
      <c r="AY74" s="139">
        <f>IF(ISBLANK(laps_times[[#This Row],[42]]),"DNF",    rounds_cum_time[[#This Row],[41]]+laps_times[[#This Row],[42]])</f>
        <v>0.10444899305555556</v>
      </c>
      <c r="AZ74" s="139">
        <f>IF(ISBLANK(laps_times[[#This Row],[43]]),"DNF",    rounds_cum_time[[#This Row],[42]]+laps_times[[#This Row],[43]])</f>
        <v>0.10723363425925928</v>
      </c>
      <c r="BA74" s="139">
        <f>IF(ISBLANK(laps_times[[#This Row],[44]]),"DNF",    rounds_cum_time[[#This Row],[43]]+laps_times[[#This Row],[44]])</f>
        <v>0.10986545138888891</v>
      </c>
      <c r="BB74" s="139">
        <f>IF(ISBLANK(laps_times[[#This Row],[45]]),"DNF",    rounds_cum_time[[#This Row],[44]]+laps_times[[#This Row],[45]])</f>
        <v>0.11255819444444447</v>
      </c>
      <c r="BC74" s="139">
        <f>IF(ISBLANK(laps_times[[#This Row],[46]]),"DNF",    rounds_cum_time[[#This Row],[45]]+laps_times[[#This Row],[46]])</f>
        <v>0.11528597222222224</v>
      </c>
      <c r="BD74" s="139">
        <f>IF(ISBLANK(laps_times[[#This Row],[47]]),"DNF",    rounds_cum_time[[#This Row],[46]]+laps_times[[#This Row],[47]])</f>
        <v>0.11809899305555557</v>
      </c>
      <c r="BE74" s="139">
        <f>IF(ISBLANK(laps_times[[#This Row],[48]]),"DNF",    rounds_cum_time[[#This Row],[47]]+laps_times[[#This Row],[48]])</f>
        <v>0.12083224537037039</v>
      </c>
      <c r="BF74" s="139">
        <f>IF(ISBLANK(laps_times[[#This Row],[49]]),"DNF",    rounds_cum_time[[#This Row],[48]]+laps_times[[#This Row],[49]])</f>
        <v>0.12358006944444447</v>
      </c>
      <c r="BG74" s="139">
        <f>IF(ISBLANK(laps_times[[#This Row],[50]]),"DNF",    rounds_cum_time[[#This Row],[49]]+laps_times[[#This Row],[50]])</f>
        <v>0.12666053240740743</v>
      </c>
      <c r="BH74" s="139">
        <f>IF(ISBLANK(laps_times[[#This Row],[51]]),"DNF",    rounds_cum_time[[#This Row],[50]]+laps_times[[#This Row],[51]])</f>
        <v>0.12956699074074077</v>
      </c>
      <c r="BI74" s="139">
        <f>IF(ISBLANK(laps_times[[#This Row],[52]]),"DNF",    rounds_cum_time[[#This Row],[51]]+laps_times[[#This Row],[52]])</f>
        <v>0.13247600694444447</v>
      </c>
      <c r="BJ74" s="139">
        <f>IF(ISBLANK(laps_times[[#This Row],[53]]),"DNF",    rounds_cum_time[[#This Row],[52]]+laps_times[[#This Row],[53]])</f>
        <v>0.13534228009259261</v>
      </c>
      <c r="BK74" s="139">
        <f>IF(ISBLANK(laps_times[[#This Row],[54]]),"DNF",    rounds_cum_time[[#This Row],[53]]+laps_times[[#This Row],[54]])</f>
        <v>0.13806138888888891</v>
      </c>
      <c r="BL74" s="139">
        <f>IF(ISBLANK(laps_times[[#This Row],[55]]),"DNF",    rounds_cum_time[[#This Row],[54]]+laps_times[[#This Row],[55]])</f>
        <v>0.14079295138888892</v>
      </c>
      <c r="BM74" s="139">
        <f>IF(ISBLANK(laps_times[[#This Row],[56]]),"DNF",    rounds_cum_time[[#This Row],[55]]+laps_times[[#This Row],[56]])</f>
        <v>0.14378824074074079</v>
      </c>
      <c r="BN74" s="139">
        <f>IF(ISBLANK(laps_times[[#This Row],[57]]),"DNF",    rounds_cum_time[[#This Row],[56]]+laps_times[[#This Row],[57]])</f>
        <v>0.14700275462962967</v>
      </c>
      <c r="BO74" s="139">
        <f>IF(ISBLANK(laps_times[[#This Row],[58]]),"DNF",    rounds_cum_time[[#This Row],[57]]+laps_times[[#This Row],[58]])</f>
        <v>0.15005106481481487</v>
      </c>
      <c r="BP74" s="139">
        <f>IF(ISBLANK(laps_times[[#This Row],[59]]),"DNF",    rounds_cum_time[[#This Row],[58]]+laps_times[[#This Row],[59]])</f>
        <v>0.15321045138888895</v>
      </c>
      <c r="BQ74" s="139">
        <f>IF(ISBLANK(laps_times[[#This Row],[60]]),"DNF",    rounds_cum_time[[#This Row],[59]]+laps_times[[#This Row],[60]])</f>
        <v>0.15613408564814821</v>
      </c>
      <c r="BR74" s="139">
        <f>IF(ISBLANK(laps_times[[#This Row],[61]]),"DNF",    rounds_cum_time[[#This Row],[60]]+laps_times[[#This Row],[61]])</f>
        <v>0.15913921296296302</v>
      </c>
      <c r="BS74" s="139">
        <f>IF(ISBLANK(laps_times[[#This Row],[62]]),"DNF",    rounds_cum_time[[#This Row],[61]]+laps_times[[#This Row],[62]])</f>
        <v>0.16189461805555561</v>
      </c>
      <c r="BT74" s="140">
        <f>IF(ISBLANK(laps_times[[#This Row],[63]]),"DNF",    rounds_cum_time[[#This Row],[62]]+laps_times[[#This Row],[63]])</f>
        <v>0.164344212962963</v>
      </c>
    </row>
    <row r="75" spans="2:72" x14ac:dyDescent="0.2">
      <c r="B75" s="130">
        <f>laps_times[[#This Row],[poř]]</f>
        <v>70</v>
      </c>
      <c r="C75" s="131">
        <f>laps_times[[#This Row],[s.č.]]</f>
        <v>95</v>
      </c>
      <c r="D75" s="131" t="str">
        <f>laps_times[[#This Row],[jméno]]</f>
        <v>Hronek Jiří</v>
      </c>
      <c r="E75" s="132">
        <f>laps_times[[#This Row],[roč]]</f>
        <v>1983</v>
      </c>
      <c r="F75" s="132" t="str">
        <f>laps_times[[#This Row],[kat]]</f>
        <v>MA</v>
      </c>
      <c r="G75" s="132">
        <f>laps_times[[#This Row],[poř_kat]]</f>
        <v>17</v>
      </c>
      <c r="H75" s="131" t="str">
        <f>laps_times[[#This Row],[klub]]</f>
        <v>-</v>
      </c>
      <c r="I75" s="134">
        <f>laps_times[[#This Row],[celk. čas]]</f>
        <v>0.16529908564814813</v>
      </c>
      <c r="J75" s="139">
        <f>laps_times[[#This Row],[1]]</f>
        <v>3.0701736111111112E-3</v>
      </c>
      <c r="K75" s="139">
        <f>IF(ISBLANK(laps_times[[#This Row],[2]]),"DNF",    rounds_cum_time[[#This Row],[1]]+laps_times[[#This Row],[2]])</f>
        <v>5.3160300925925927E-3</v>
      </c>
      <c r="L75" s="139">
        <f>IF(ISBLANK(laps_times[[#This Row],[3]]),"DNF",    rounds_cum_time[[#This Row],[2]]+laps_times[[#This Row],[3]])</f>
        <v>7.6355208333333327E-3</v>
      </c>
      <c r="M75" s="139">
        <f>IF(ISBLANK(laps_times[[#This Row],[4]]),"DNF",    rounds_cum_time[[#This Row],[3]]+laps_times[[#This Row],[4]])</f>
        <v>9.9409375000000001E-3</v>
      </c>
      <c r="N75" s="139">
        <f>IF(ISBLANK(laps_times[[#This Row],[5]]),"DNF",    rounds_cum_time[[#This Row],[4]]+laps_times[[#This Row],[5]])</f>
        <v>1.2234039351851852E-2</v>
      </c>
      <c r="O75" s="139">
        <f>IF(ISBLANK(laps_times[[#This Row],[6]]),"DNF",    rounds_cum_time[[#This Row],[5]]+laps_times[[#This Row],[6]])</f>
        <v>1.4592650462962964E-2</v>
      </c>
      <c r="P75" s="139">
        <f>IF(ISBLANK(laps_times[[#This Row],[7]]),"DNF",    rounds_cum_time[[#This Row],[6]]+laps_times[[#This Row],[7]])</f>
        <v>1.6988958333333335E-2</v>
      </c>
      <c r="Q75" s="139">
        <f>IF(ISBLANK(laps_times[[#This Row],[8]]),"DNF",    rounds_cum_time[[#This Row],[7]]+laps_times[[#This Row],[8]])</f>
        <v>1.9405474537037039E-2</v>
      </c>
      <c r="R75" s="139">
        <f>IF(ISBLANK(laps_times[[#This Row],[9]]),"DNF",    rounds_cum_time[[#This Row],[8]]+laps_times[[#This Row],[9]])</f>
        <v>2.1830347222222223E-2</v>
      </c>
      <c r="S75" s="139">
        <f>IF(ISBLANK(laps_times[[#This Row],[10]]),"DNF",    rounds_cum_time[[#This Row],[9]]+laps_times[[#This Row],[10]])</f>
        <v>2.4249814814814814E-2</v>
      </c>
      <c r="T75" s="139">
        <f>IF(ISBLANK(laps_times[[#This Row],[11]]),"DNF",    rounds_cum_time[[#This Row],[10]]+laps_times[[#This Row],[11]])</f>
        <v>2.6686701388888887E-2</v>
      </c>
      <c r="U75" s="139">
        <f>IF(ISBLANK(laps_times[[#This Row],[12]]),"DNF",    rounds_cum_time[[#This Row],[11]]+laps_times[[#This Row],[12]])</f>
        <v>2.9138090277777775E-2</v>
      </c>
      <c r="V75" s="139">
        <f>IF(ISBLANK(laps_times[[#This Row],[13]]),"DNF",    rounds_cum_time[[#This Row],[12]]+laps_times[[#This Row],[13]])</f>
        <v>3.1707812499999995E-2</v>
      </c>
      <c r="W75" s="139">
        <f>IF(ISBLANK(laps_times[[#This Row],[14]]),"DNF",    rounds_cum_time[[#This Row],[13]]+laps_times[[#This Row],[14]])</f>
        <v>3.4154039351851843E-2</v>
      </c>
      <c r="X75" s="139">
        <f>IF(ISBLANK(laps_times[[#This Row],[15]]),"DNF",    rounds_cum_time[[#This Row],[14]]+laps_times[[#This Row],[15]])</f>
        <v>3.6636076388888883E-2</v>
      </c>
      <c r="Y75" s="139">
        <f>IF(ISBLANK(laps_times[[#This Row],[16]]),"DNF",    rounds_cum_time[[#This Row],[15]]+laps_times[[#This Row],[16]])</f>
        <v>3.9028043981481478E-2</v>
      </c>
      <c r="Z75" s="139">
        <f>IF(ISBLANK(laps_times[[#This Row],[17]]),"DNF",    rounds_cum_time[[#This Row],[16]]+laps_times[[#This Row],[17]])</f>
        <v>4.1456458333333328E-2</v>
      </c>
      <c r="AA75" s="139">
        <f>IF(ISBLANK(laps_times[[#This Row],[18]]),"DNF",    rounds_cum_time[[#This Row],[17]]+laps_times[[#This Row],[18]])</f>
        <v>4.3869513888888885E-2</v>
      </c>
      <c r="AB75" s="139">
        <f>IF(ISBLANK(laps_times[[#This Row],[19]]),"DNF",    rounds_cum_time[[#This Row],[18]]+laps_times[[#This Row],[19]])</f>
        <v>4.633460648148148E-2</v>
      </c>
      <c r="AC75" s="139">
        <f>IF(ISBLANK(laps_times[[#This Row],[20]]),"DNF",    rounds_cum_time[[#This Row],[19]]+laps_times[[#This Row],[20]])</f>
        <v>4.8788819444444444E-2</v>
      </c>
      <c r="AD75" s="139">
        <f>IF(ISBLANK(laps_times[[#This Row],[21]]),"DNF",    rounds_cum_time[[#This Row],[20]]+laps_times[[#This Row],[21]])</f>
        <v>5.1174467592592594E-2</v>
      </c>
      <c r="AE75" s="139">
        <f>IF(ISBLANK(laps_times[[#This Row],[22]]),"DNF",    rounds_cum_time[[#This Row],[21]]+laps_times[[#This Row],[22]])</f>
        <v>5.3538923611111115E-2</v>
      </c>
      <c r="AF75" s="139">
        <f>IF(ISBLANK(laps_times[[#This Row],[23]]),"DNF",    rounds_cum_time[[#This Row],[22]]+laps_times[[#This Row],[23]])</f>
        <v>5.5857465277777782E-2</v>
      </c>
      <c r="AG75" s="139">
        <f>IF(ISBLANK(laps_times[[#This Row],[24]]),"DNF",    rounds_cum_time[[#This Row],[23]]+laps_times[[#This Row],[24]])</f>
        <v>5.8265347222222229E-2</v>
      </c>
      <c r="AH75" s="139">
        <f>IF(ISBLANK(laps_times[[#This Row],[25]]),"DNF",    rounds_cum_time[[#This Row],[24]]+laps_times[[#This Row],[25]])</f>
        <v>6.0629398148148154E-2</v>
      </c>
      <c r="AI75" s="139">
        <f>IF(ISBLANK(laps_times[[#This Row],[26]]),"DNF",    rounds_cum_time[[#This Row],[25]]+laps_times[[#This Row],[26]])</f>
        <v>6.2978645833333347E-2</v>
      </c>
      <c r="AJ75" s="139">
        <f>IF(ISBLANK(laps_times[[#This Row],[27]]),"DNF",    rounds_cum_time[[#This Row],[26]]+laps_times[[#This Row],[27]])</f>
        <v>6.538421296296297E-2</v>
      </c>
      <c r="AK75" s="139">
        <f>IF(ISBLANK(laps_times[[#This Row],[28]]),"DNF",    rounds_cum_time[[#This Row],[27]]+laps_times[[#This Row],[28]])</f>
        <v>6.7751990740740745E-2</v>
      </c>
      <c r="AL75" s="139">
        <f>IF(ISBLANK(laps_times[[#This Row],[29]]),"DNF",    rounds_cum_time[[#This Row],[28]]+laps_times[[#This Row],[29]])</f>
        <v>7.0154664351851859E-2</v>
      </c>
      <c r="AM75" s="139">
        <f>IF(ISBLANK(laps_times[[#This Row],[30]]),"DNF",    rounds_cum_time[[#This Row],[29]]+laps_times[[#This Row],[30]])</f>
        <v>7.2623437500000013E-2</v>
      </c>
      <c r="AN75" s="139">
        <f>IF(ISBLANK(laps_times[[#This Row],[31]]),"DNF",    rounds_cum_time[[#This Row],[30]]+laps_times[[#This Row],[31]])</f>
        <v>7.5150682870370383E-2</v>
      </c>
      <c r="AO75" s="139">
        <f>IF(ISBLANK(laps_times[[#This Row],[32]]),"DNF",    rounds_cum_time[[#This Row],[31]]+laps_times[[#This Row],[32]])</f>
        <v>7.769224537037038E-2</v>
      </c>
      <c r="AP75" s="139">
        <f>IF(ISBLANK(laps_times[[#This Row],[33]]),"DNF",    rounds_cum_time[[#This Row],[32]]+laps_times[[#This Row],[33]])</f>
        <v>8.0199328703703707E-2</v>
      </c>
      <c r="AQ75" s="139">
        <f>IF(ISBLANK(laps_times[[#This Row],[34]]),"DNF",    rounds_cum_time[[#This Row],[33]]+laps_times[[#This Row],[34]])</f>
        <v>8.272049768518519E-2</v>
      </c>
      <c r="AR75" s="139">
        <f>IF(ISBLANK(laps_times[[#This Row],[35]]),"DNF",    rounds_cum_time[[#This Row],[34]]+laps_times[[#This Row],[35]])</f>
        <v>8.5283668981481486E-2</v>
      </c>
      <c r="AS75" s="139">
        <f>IF(ISBLANK(laps_times[[#This Row],[36]]),"DNF",    rounds_cum_time[[#This Row],[35]]+laps_times[[#This Row],[36]])</f>
        <v>8.7853414351851858E-2</v>
      </c>
      <c r="AT75" s="139">
        <f>IF(ISBLANK(laps_times[[#This Row],[37]]),"DNF",    rounds_cum_time[[#This Row],[36]]+laps_times[[#This Row],[37]])</f>
        <v>9.0460810185185189E-2</v>
      </c>
      <c r="AU75" s="139">
        <f>IF(ISBLANK(laps_times[[#This Row],[38]]),"DNF",    rounds_cum_time[[#This Row],[37]]+laps_times[[#This Row],[38]])</f>
        <v>9.3073090277777784E-2</v>
      </c>
      <c r="AV75" s="139">
        <f>IF(ISBLANK(laps_times[[#This Row],[39]]),"DNF",    rounds_cum_time[[#This Row],[38]]+laps_times[[#This Row],[39]])</f>
        <v>9.5740196759259266E-2</v>
      </c>
      <c r="AW75" s="139">
        <f>IF(ISBLANK(laps_times[[#This Row],[40]]),"DNF",    rounds_cum_time[[#This Row],[39]]+laps_times[[#This Row],[40]])</f>
        <v>9.8450347222222234E-2</v>
      </c>
      <c r="AX75" s="139">
        <f>IF(ISBLANK(laps_times[[#This Row],[41]]),"DNF",    rounds_cum_time[[#This Row],[40]]+laps_times[[#This Row],[41]])</f>
        <v>0.10117149305555556</v>
      </c>
      <c r="AY75" s="139">
        <f>IF(ISBLANK(laps_times[[#This Row],[42]]),"DNF",    rounds_cum_time[[#This Row],[41]]+laps_times[[#This Row],[42]])</f>
        <v>0.10388881944444445</v>
      </c>
      <c r="AZ75" s="139">
        <f>IF(ISBLANK(laps_times[[#This Row],[43]]),"DNF",    rounds_cum_time[[#This Row],[42]]+laps_times[[#This Row],[43]])</f>
        <v>0.10660875</v>
      </c>
      <c r="BA75" s="139">
        <f>IF(ISBLANK(laps_times[[#This Row],[44]]),"DNF",    rounds_cum_time[[#This Row],[43]]+laps_times[[#This Row],[44]])</f>
        <v>0.10938553240740741</v>
      </c>
      <c r="BB75" s="139">
        <f>IF(ISBLANK(laps_times[[#This Row],[45]]),"DNF",    rounds_cum_time[[#This Row],[44]]+laps_times[[#This Row],[45]])</f>
        <v>0.11208659722222222</v>
      </c>
      <c r="BC75" s="139">
        <f>IF(ISBLANK(laps_times[[#This Row],[46]]),"DNF",    rounds_cum_time[[#This Row],[45]]+laps_times[[#This Row],[46]])</f>
        <v>0.11481</v>
      </c>
      <c r="BD75" s="139">
        <f>IF(ISBLANK(laps_times[[#This Row],[47]]),"DNF",    rounds_cum_time[[#This Row],[46]]+laps_times[[#This Row],[47]])</f>
        <v>0.11758762731481481</v>
      </c>
      <c r="BE75" s="139">
        <f>IF(ISBLANK(laps_times[[#This Row],[48]]),"DNF",    rounds_cum_time[[#This Row],[47]]+laps_times[[#This Row],[48]])</f>
        <v>0.12039712962962963</v>
      </c>
      <c r="BF75" s="139">
        <f>IF(ISBLANK(laps_times[[#This Row],[49]]),"DNF",    rounds_cum_time[[#This Row],[48]]+laps_times[[#This Row],[49]])</f>
        <v>0.12316231481481482</v>
      </c>
      <c r="BG75" s="139">
        <f>IF(ISBLANK(laps_times[[#This Row],[50]]),"DNF",    rounds_cum_time[[#This Row],[49]]+laps_times[[#This Row],[50]])</f>
        <v>0.12599336805555555</v>
      </c>
      <c r="BH75" s="139">
        <f>IF(ISBLANK(laps_times[[#This Row],[51]]),"DNF",    rounds_cum_time[[#This Row],[50]]+laps_times[[#This Row],[51]])</f>
        <v>0.12880980324074073</v>
      </c>
      <c r="BI75" s="139">
        <f>IF(ISBLANK(laps_times[[#This Row],[52]]),"DNF",    rounds_cum_time[[#This Row],[51]]+laps_times[[#This Row],[52]])</f>
        <v>0.13162748842592592</v>
      </c>
      <c r="BJ75" s="139">
        <f>IF(ISBLANK(laps_times[[#This Row],[53]]),"DNF",    rounds_cum_time[[#This Row],[52]]+laps_times[[#This Row],[53]])</f>
        <v>0.13445739583333333</v>
      </c>
      <c r="BK75" s="139">
        <f>IF(ISBLANK(laps_times[[#This Row],[54]]),"DNF",    rounds_cum_time[[#This Row],[53]]+laps_times[[#This Row],[54]])</f>
        <v>0.13723255787037036</v>
      </c>
      <c r="BL75" s="139">
        <f>IF(ISBLANK(laps_times[[#This Row],[55]]),"DNF",    rounds_cum_time[[#This Row],[54]]+laps_times[[#This Row],[55]])</f>
        <v>0.14002268518518518</v>
      </c>
      <c r="BM75" s="139">
        <f>IF(ISBLANK(laps_times[[#This Row],[56]]),"DNF",    rounds_cum_time[[#This Row],[55]]+laps_times[[#This Row],[56]])</f>
        <v>0.14313783564814814</v>
      </c>
      <c r="BN75" s="139">
        <f>IF(ISBLANK(laps_times[[#This Row],[57]]),"DNF",    rounds_cum_time[[#This Row],[56]]+laps_times[[#This Row],[57]])</f>
        <v>0.14626564814814813</v>
      </c>
      <c r="BO75" s="139">
        <f>IF(ISBLANK(laps_times[[#This Row],[58]]),"DNF",    rounds_cum_time[[#This Row],[57]]+laps_times[[#This Row],[58]])</f>
        <v>0.15058229166666665</v>
      </c>
      <c r="BP75" s="139">
        <f>IF(ISBLANK(laps_times[[#This Row],[59]]),"DNF",    rounds_cum_time[[#This Row],[58]]+laps_times[[#This Row],[59]])</f>
        <v>0.15368599537037034</v>
      </c>
      <c r="BQ75" s="139">
        <f>IF(ISBLANK(laps_times[[#This Row],[60]]),"DNF",    rounds_cum_time[[#This Row],[59]]+laps_times[[#This Row],[60]])</f>
        <v>0.15679521990740738</v>
      </c>
      <c r="BR75" s="139">
        <f>IF(ISBLANK(laps_times[[#This Row],[61]]),"DNF",    rounds_cum_time[[#This Row],[60]]+laps_times[[#This Row],[61]])</f>
        <v>0.15993276620370367</v>
      </c>
      <c r="BS75" s="139">
        <f>IF(ISBLANK(laps_times[[#This Row],[62]]),"DNF",    rounds_cum_time[[#This Row],[61]]+laps_times[[#This Row],[62]])</f>
        <v>0.16258395833333331</v>
      </c>
      <c r="BT75" s="140">
        <f>IF(ISBLANK(laps_times[[#This Row],[63]]),"DNF",    rounds_cum_time[[#This Row],[62]]+laps_times[[#This Row],[63]])</f>
        <v>0.16529908564814813</v>
      </c>
    </row>
    <row r="76" spans="2:72" x14ac:dyDescent="0.2">
      <c r="B76" s="130">
        <f>laps_times[[#This Row],[poř]]</f>
        <v>71</v>
      </c>
      <c r="C76" s="131">
        <f>laps_times[[#This Row],[s.č.]]</f>
        <v>86</v>
      </c>
      <c r="D76" s="131" t="str">
        <f>laps_times[[#This Row],[jméno]]</f>
        <v>Dziedzic Izabela</v>
      </c>
      <c r="E76" s="132">
        <f>laps_times[[#This Row],[roč]]</f>
        <v>1982</v>
      </c>
      <c r="F76" s="132" t="str">
        <f>laps_times[[#This Row],[kat]]</f>
        <v>ZA</v>
      </c>
      <c r="G76" s="132">
        <f>laps_times[[#This Row],[poř_kat]]</f>
        <v>3</v>
      </c>
      <c r="H76" s="131" t="str">
        <f>laps_times[[#This Row],[klub]]</f>
        <v>PO NAS CHOĆBY POTOP</v>
      </c>
      <c r="I76" s="134">
        <f>laps_times[[#This Row],[celk. čas]]</f>
        <v>0.16696859953703702</v>
      </c>
      <c r="J76" s="139">
        <f>laps_times[[#This Row],[1]]</f>
        <v>3.5120717592592591E-3</v>
      </c>
      <c r="K76" s="139">
        <f>IF(ISBLANK(laps_times[[#This Row],[2]]),"DNF",    rounds_cum_time[[#This Row],[1]]+laps_times[[#This Row],[2]])</f>
        <v>6.260150462962963E-3</v>
      </c>
      <c r="L76" s="139">
        <f>IF(ISBLANK(laps_times[[#This Row],[3]]),"DNF",    rounds_cum_time[[#This Row],[2]]+laps_times[[#This Row],[3]])</f>
        <v>9.0314351851851857E-3</v>
      </c>
      <c r="M76" s="139">
        <f>IF(ISBLANK(laps_times[[#This Row],[4]]),"DNF",    rounds_cum_time[[#This Row],[3]]+laps_times[[#This Row],[4]])</f>
        <v>1.1761469907407408E-2</v>
      </c>
      <c r="N76" s="139">
        <f>IF(ISBLANK(laps_times[[#This Row],[5]]),"DNF",    rounds_cum_time[[#This Row],[4]]+laps_times[[#This Row],[5]])</f>
        <v>1.4482372685185185E-2</v>
      </c>
      <c r="O76" s="139">
        <f>IF(ISBLANK(laps_times[[#This Row],[6]]),"DNF",    rounds_cum_time[[#This Row],[5]]+laps_times[[#This Row],[6]])</f>
        <v>1.725116898148148E-2</v>
      </c>
      <c r="P76" s="139">
        <f>IF(ISBLANK(laps_times[[#This Row],[7]]),"DNF",    rounds_cum_time[[#This Row],[6]]+laps_times[[#This Row],[7]])</f>
        <v>2.0044074074074072E-2</v>
      </c>
      <c r="Q76" s="139">
        <f>IF(ISBLANK(laps_times[[#This Row],[8]]),"DNF",    rounds_cum_time[[#This Row],[7]]+laps_times[[#This Row],[8]])</f>
        <v>2.3185740740740739E-2</v>
      </c>
      <c r="R76" s="139">
        <f>IF(ISBLANK(laps_times[[#This Row],[9]]),"DNF",    rounds_cum_time[[#This Row],[8]]+laps_times[[#This Row],[9]])</f>
        <v>2.5844479166666667E-2</v>
      </c>
      <c r="S76" s="139">
        <f>IF(ISBLANK(laps_times[[#This Row],[10]]),"DNF",    rounds_cum_time[[#This Row],[9]]+laps_times[[#This Row],[10]])</f>
        <v>2.8521817129629631E-2</v>
      </c>
      <c r="T76" s="139">
        <f>IF(ISBLANK(laps_times[[#This Row],[11]]),"DNF",    rounds_cum_time[[#This Row],[10]]+laps_times[[#This Row],[11]])</f>
        <v>3.1164444444444446E-2</v>
      </c>
      <c r="U76" s="139">
        <f>IF(ISBLANK(laps_times[[#This Row],[12]]),"DNF",    rounds_cum_time[[#This Row],[11]]+laps_times[[#This Row],[12]])</f>
        <v>3.3878379629629633E-2</v>
      </c>
      <c r="V76" s="139">
        <f>IF(ISBLANK(laps_times[[#This Row],[13]]),"DNF",    rounds_cum_time[[#This Row],[12]]+laps_times[[#This Row],[13]])</f>
        <v>3.6572152777777783E-2</v>
      </c>
      <c r="W76" s="139">
        <f>IF(ISBLANK(laps_times[[#This Row],[14]]),"DNF",    rounds_cum_time[[#This Row],[13]]+laps_times[[#This Row],[14]])</f>
        <v>3.9151493055555563E-2</v>
      </c>
      <c r="X76" s="139">
        <f>IF(ISBLANK(laps_times[[#This Row],[15]]),"DNF",    rounds_cum_time[[#This Row],[14]]+laps_times[[#This Row],[15]])</f>
        <v>4.1806898148148156E-2</v>
      </c>
      <c r="Y76" s="139">
        <f>IF(ISBLANK(laps_times[[#This Row],[16]]),"DNF",    rounds_cum_time[[#This Row],[15]]+laps_times[[#This Row],[16]])</f>
        <v>4.4323981481481492E-2</v>
      </c>
      <c r="Z76" s="139">
        <f>IF(ISBLANK(laps_times[[#This Row],[17]]),"DNF",    rounds_cum_time[[#This Row],[16]]+laps_times[[#This Row],[17]])</f>
        <v>4.6884155092592604E-2</v>
      </c>
      <c r="AA76" s="139">
        <f>IF(ISBLANK(laps_times[[#This Row],[18]]),"DNF",    rounds_cum_time[[#This Row],[17]]+laps_times[[#This Row],[18]])</f>
        <v>4.9429178240740751E-2</v>
      </c>
      <c r="AB76" s="139">
        <f>IF(ISBLANK(laps_times[[#This Row],[19]]),"DNF",    rounds_cum_time[[#This Row],[18]]+laps_times[[#This Row],[19]])</f>
        <v>5.1999467592592601E-2</v>
      </c>
      <c r="AC76" s="139">
        <f>IF(ISBLANK(laps_times[[#This Row],[20]]),"DNF",    rounds_cum_time[[#This Row],[19]]+laps_times[[#This Row],[20]])</f>
        <v>5.4588020833333341E-2</v>
      </c>
      <c r="AD76" s="139">
        <f>IF(ISBLANK(laps_times[[#This Row],[21]]),"DNF",    rounds_cum_time[[#This Row],[20]]+laps_times[[#This Row],[21]])</f>
        <v>5.7153518518518527E-2</v>
      </c>
      <c r="AE76" s="139">
        <f>IF(ISBLANK(laps_times[[#This Row],[22]]),"DNF",    rounds_cum_time[[#This Row],[21]]+laps_times[[#This Row],[22]])</f>
        <v>5.9727824074074079E-2</v>
      </c>
      <c r="AF76" s="139">
        <f>IF(ISBLANK(laps_times[[#This Row],[23]]),"DNF",    rounds_cum_time[[#This Row],[22]]+laps_times[[#This Row],[23]])</f>
        <v>6.2297696759259266E-2</v>
      </c>
      <c r="AG76" s="139">
        <f>IF(ISBLANK(laps_times[[#This Row],[24]]),"DNF",    rounds_cum_time[[#This Row],[23]]+laps_times[[#This Row],[24]])</f>
        <v>6.4881250000000001E-2</v>
      </c>
      <c r="AH76" s="139">
        <f>IF(ISBLANK(laps_times[[#This Row],[25]]),"DNF",    rounds_cum_time[[#This Row],[24]]+laps_times[[#This Row],[25]])</f>
        <v>6.7529097222222223E-2</v>
      </c>
      <c r="AI76" s="139">
        <f>IF(ISBLANK(laps_times[[#This Row],[26]]),"DNF",    rounds_cum_time[[#This Row],[25]]+laps_times[[#This Row],[26]])</f>
        <v>7.0263078703703699E-2</v>
      </c>
      <c r="AJ76" s="139">
        <f>IF(ISBLANK(laps_times[[#This Row],[27]]),"DNF",    rounds_cum_time[[#This Row],[26]]+laps_times[[#This Row],[27]])</f>
        <v>7.2868043981481473E-2</v>
      </c>
      <c r="AK76" s="139">
        <f>IF(ISBLANK(laps_times[[#This Row],[28]]),"DNF",    rounds_cum_time[[#This Row],[27]]+laps_times[[#This Row],[28]])</f>
        <v>7.5461956018518517E-2</v>
      </c>
      <c r="AL76" s="139">
        <f>IF(ISBLANK(laps_times[[#This Row],[29]]),"DNF",    rounds_cum_time[[#This Row],[28]]+laps_times[[#This Row],[29]])</f>
        <v>7.8091377314814817E-2</v>
      </c>
      <c r="AM76" s="139">
        <f>IF(ISBLANK(laps_times[[#This Row],[30]]),"DNF",    rounds_cum_time[[#This Row],[29]]+laps_times[[#This Row],[30]])</f>
        <v>8.0742013888888894E-2</v>
      </c>
      <c r="AN76" s="139">
        <f>IF(ISBLANK(laps_times[[#This Row],[31]]),"DNF",    rounds_cum_time[[#This Row],[30]]+laps_times[[#This Row],[31]])</f>
        <v>8.3389039351851851E-2</v>
      </c>
      <c r="AO76" s="139">
        <f>IF(ISBLANK(laps_times[[#This Row],[32]]),"DNF",    rounds_cum_time[[#This Row],[31]]+laps_times[[#This Row],[32]])</f>
        <v>8.6073865740740746E-2</v>
      </c>
      <c r="AP76" s="139">
        <f>IF(ISBLANK(laps_times[[#This Row],[33]]),"DNF",    rounds_cum_time[[#This Row],[32]]+laps_times[[#This Row],[33]])</f>
        <v>8.866024305555556E-2</v>
      </c>
      <c r="AQ76" s="139">
        <f>IF(ISBLANK(laps_times[[#This Row],[34]]),"DNF",    rounds_cum_time[[#This Row],[33]]+laps_times[[#This Row],[34]])</f>
        <v>9.1269444444444445E-2</v>
      </c>
      <c r="AR76" s="139">
        <f>IF(ISBLANK(laps_times[[#This Row],[35]]),"DNF",    rounds_cum_time[[#This Row],[34]]+laps_times[[#This Row],[35]])</f>
        <v>9.383961805555556E-2</v>
      </c>
      <c r="AS76" s="139">
        <f>IF(ISBLANK(laps_times[[#This Row],[36]]),"DNF",    rounds_cum_time[[#This Row],[35]]+laps_times[[#This Row],[36]])</f>
        <v>9.6418275462962971E-2</v>
      </c>
      <c r="AT76" s="139">
        <f>IF(ISBLANK(laps_times[[#This Row],[37]]),"DNF",    rounds_cum_time[[#This Row],[36]]+laps_times[[#This Row],[37]])</f>
        <v>9.9002500000000007E-2</v>
      </c>
      <c r="AU76" s="139">
        <f>IF(ISBLANK(laps_times[[#This Row],[38]]),"DNF",    rounds_cum_time[[#This Row],[37]]+laps_times[[#This Row],[38]])</f>
        <v>0.10153931712962963</v>
      </c>
      <c r="AV76" s="139">
        <f>IF(ISBLANK(laps_times[[#This Row],[39]]),"DNF",    rounds_cum_time[[#This Row],[38]]+laps_times[[#This Row],[39]])</f>
        <v>0.10407928240740741</v>
      </c>
      <c r="AW76" s="139">
        <f>IF(ISBLANK(laps_times[[#This Row],[40]]),"DNF",    rounds_cum_time[[#This Row],[39]]+laps_times[[#This Row],[40]])</f>
        <v>0.10674756944444444</v>
      </c>
      <c r="AX76" s="139">
        <f>IF(ISBLANK(laps_times[[#This Row],[41]]),"DNF",    rounds_cum_time[[#This Row],[40]]+laps_times[[#This Row],[41]])</f>
        <v>0.10935265046296296</v>
      </c>
      <c r="AY76" s="139">
        <f>IF(ISBLANK(laps_times[[#This Row],[42]]),"DNF",    rounds_cum_time[[#This Row],[41]]+laps_times[[#This Row],[42]])</f>
        <v>0.1119660648148148</v>
      </c>
      <c r="AZ76" s="139">
        <f>IF(ISBLANK(laps_times[[#This Row],[43]]),"DNF",    rounds_cum_time[[#This Row],[42]]+laps_times[[#This Row],[43]])</f>
        <v>0.11458136574074072</v>
      </c>
      <c r="BA76" s="139">
        <f>IF(ISBLANK(laps_times[[#This Row],[44]]),"DNF",    rounds_cum_time[[#This Row],[43]]+laps_times[[#This Row],[44]])</f>
        <v>0.11721938657407406</v>
      </c>
      <c r="BB76" s="139">
        <f>IF(ISBLANK(laps_times[[#This Row],[45]]),"DNF",    rounds_cum_time[[#This Row],[44]]+laps_times[[#This Row],[45]])</f>
        <v>0.11974035879629628</v>
      </c>
      <c r="BC76" s="139">
        <f>IF(ISBLANK(laps_times[[#This Row],[46]]),"DNF",    rounds_cum_time[[#This Row],[45]]+laps_times[[#This Row],[46]])</f>
        <v>0.12223436342592592</v>
      </c>
      <c r="BD76" s="139">
        <f>IF(ISBLANK(laps_times[[#This Row],[47]]),"DNF",    rounds_cum_time[[#This Row],[46]]+laps_times[[#This Row],[47]])</f>
        <v>0.12482778935185185</v>
      </c>
      <c r="BE76" s="139">
        <f>IF(ISBLANK(laps_times[[#This Row],[48]]),"DNF",    rounds_cum_time[[#This Row],[47]]+laps_times[[#This Row],[48]])</f>
        <v>0.12746387731481482</v>
      </c>
      <c r="BF76" s="139">
        <f>IF(ISBLANK(laps_times[[#This Row],[49]]),"DNF",    rounds_cum_time[[#This Row],[48]]+laps_times[[#This Row],[49]])</f>
        <v>0.13013581018518519</v>
      </c>
      <c r="BG76" s="139">
        <f>IF(ISBLANK(laps_times[[#This Row],[50]]),"DNF",    rounds_cum_time[[#This Row],[49]]+laps_times[[#This Row],[50]])</f>
        <v>0.13275958333333335</v>
      </c>
      <c r="BH76" s="139">
        <f>IF(ISBLANK(laps_times[[#This Row],[51]]),"DNF",    rounds_cum_time[[#This Row],[50]]+laps_times[[#This Row],[51]])</f>
        <v>0.13534636574074074</v>
      </c>
      <c r="BI76" s="139">
        <f>IF(ISBLANK(laps_times[[#This Row],[52]]),"DNF",    rounds_cum_time[[#This Row],[51]]+laps_times[[#This Row],[52]])</f>
        <v>0.13806665509259258</v>
      </c>
      <c r="BJ76" s="139">
        <f>IF(ISBLANK(laps_times[[#This Row],[53]]),"DNF",    rounds_cum_time[[#This Row],[52]]+laps_times[[#This Row],[53]])</f>
        <v>0.14075723379629629</v>
      </c>
      <c r="BK76" s="139">
        <f>IF(ISBLANK(laps_times[[#This Row],[54]]),"DNF",    rounds_cum_time[[#This Row],[53]]+laps_times[[#This Row],[54]])</f>
        <v>0.14338869212962962</v>
      </c>
      <c r="BL76" s="139">
        <f>IF(ISBLANK(laps_times[[#This Row],[55]]),"DNF",    rounds_cum_time[[#This Row],[54]]+laps_times[[#This Row],[55]])</f>
        <v>0.14604239583333334</v>
      </c>
      <c r="BM76" s="139">
        <f>IF(ISBLANK(laps_times[[#This Row],[56]]),"DNF",    rounds_cum_time[[#This Row],[55]]+laps_times[[#This Row],[56]])</f>
        <v>0.14868092592592594</v>
      </c>
      <c r="BN76" s="139">
        <f>IF(ISBLANK(laps_times[[#This Row],[57]]),"DNF",    rounds_cum_time[[#This Row],[56]]+laps_times[[#This Row],[57]])</f>
        <v>0.15137993055555557</v>
      </c>
      <c r="BO76" s="139">
        <f>IF(ISBLANK(laps_times[[#This Row],[58]]),"DNF",    rounds_cum_time[[#This Row],[57]]+laps_times[[#This Row],[58]])</f>
        <v>0.15407928240740743</v>
      </c>
      <c r="BP76" s="139">
        <f>IF(ISBLANK(laps_times[[#This Row],[59]]),"DNF",    rounds_cum_time[[#This Row],[58]]+laps_times[[#This Row],[59]])</f>
        <v>0.1567371990740741</v>
      </c>
      <c r="BQ76" s="139">
        <f>IF(ISBLANK(laps_times[[#This Row],[60]]),"DNF",    rounds_cum_time[[#This Row],[59]]+laps_times[[#This Row],[60]])</f>
        <v>0.15935386574074076</v>
      </c>
      <c r="BR76" s="139">
        <f>IF(ISBLANK(laps_times[[#This Row],[61]]),"DNF",    rounds_cum_time[[#This Row],[60]]+laps_times[[#This Row],[61]])</f>
        <v>0.1620029976851852</v>
      </c>
      <c r="BS76" s="139">
        <f>IF(ISBLANK(laps_times[[#This Row],[62]]),"DNF",    rounds_cum_time[[#This Row],[61]]+laps_times[[#This Row],[62]])</f>
        <v>0.16455474537037038</v>
      </c>
      <c r="BT76" s="140">
        <f>IF(ISBLANK(laps_times[[#This Row],[63]]),"DNF",    rounds_cum_time[[#This Row],[62]]+laps_times[[#This Row],[63]])</f>
        <v>0.16696859953703705</v>
      </c>
    </row>
    <row r="77" spans="2:72" x14ac:dyDescent="0.2">
      <c r="B77" s="130">
        <f>laps_times[[#This Row],[poř]]</f>
        <v>72</v>
      </c>
      <c r="C77" s="131">
        <f>laps_times[[#This Row],[s.č.]]</f>
        <v>68</v>
      </c>
      <c r="D77" s="131" t="str">
        <f>laps_times[[#This Row],[jméno]]</f>
        <v>Breburdová Hana</v>
      </c>
      <c r="E77" s="132">
        <f>laps_times[[#This Row],[roč]]</f>
        <v>1961</v>
      </c>
      <c r="F77" s="132" t="str">
        <f>laps_times[[#This Row],[kat]]</f>
        <v>ZB</v>
      </c>
      <c r="G77" s="132">
        <f>laps_times[[#This Row],[poř_kat]]</f>
        <v>4</v>
      </c>
      <c r="H77" s="131" t="str">
        <f>laps_times[[#This Row],[klub]]</f>
        <v>Maraton Klub Kladno</v>
      </c>
      <c r="I77" s="134">
        <f>laps_times[[#This Row],[celk. čas]]</f>
        <v>0.16784483796296298</v>
      </c>
      <c r="J77" s="139">
        <f>laps_times[[#This Row],[1]]</f>
        <v>3.1255555555555555E-3</v>
      </c>
      <c r="K77" s="139">
        <f>IF(ISBLANK(laps_times[[#This Row],[2]]),"DNF",    rounds_cum_time[[#This Row],[1]]+laps_times[[#This Row],[2]])</f>
        <v>5.4315393518518515E-3</v>
      </c>
      <c r="L77" s="139">
        <f>IF(ISBLANK(laps_times[[#This Row],[3]]),"DNF",    rounds_cum_time[[#This Row],[2]]+laps_times[[#This Row],[3]])</f>
        <v>7.8229050925925914E-3</v>
      </c>
      <c r="M77" s="139">
        <f>IF(ISBLANK(laps_times[[#This Row],[4]]),"DNF",    rounds_cum_time[[#This Row],[3]]+laps_times[[#This Row],[4]])</f>
        <v>1.0207951388888888E-2</v>
      </c>
      <c r="N77" s="139">
        <f>IF(ISBLANK(laps_times[[#This Row],[5]]),"DNF",    rounds_cum_time[[#This Row],[4]]+laps_times[[#This Row],[5]])</f>
        <v>1.2580277777777777E-2</v>
      </c>
      <c r="O77" s="139">
        <f>IF(ISBLANK(laps_times[[#This Row],[6]]),"DNF",    rounds_cum_time[[#This Row],[5]]+laps_times[[#This Row],[6]])</f>
        <v>1.5027118055555556E-2</v>
      </c>
      <c r="P77" s="139">
        <f>IF(ISBLANK(laps_times[[#This Row],[7]]),"DNF",    rounds_cum_time[[#This Row],[6]]+laps_times[[#This Row],[7]])</f>
        <v>1.7439560185185186E-2</v>
      </c>
      <c r="Q77" s="139">
        <f>IF(ISBLANK(laps_times[[#This Row],[8]]),"DNF",    rounds_cum_time[[#This Row],[7]]+laps_times[[#This Row],[8]])</f>
        <v>1.9890555555555557E-2</v>
      </c>
      <c r="R77" s="139">
        <f>IF(ISBLANK(laps_times[[#This Row],[9]]),"DNF",    rounds_cum_time[[#This Row],[8]]+laps_times[[#This Row],[9]])</f>
        <v>2.234959490740741E-2</v>
      </c>
      <c r="S77" s="139">
        <f>IF(ISBLANK(laps_times[[#This Row],[10]]),"DNF",    rounds_cum_time[[#This Row],[9]]+laps_times[[#This Row],[10]])</f>
        <v>2.4834756944444446E-2</v>
      </c>
      <c r="T77" s="139">
        <f>IF(ISBLANK(laps_times[[#This Row],[11]]),"DNF",    rounds_cum_time[[#This Row],[10]]+laps_times[[#This Row],[11]])</f>
        <v>2.730875E-2</v>
      </c>
      <c r="U77" s="139">
        <f>IF(ISBLANK(laps_times[[#This Row],[12]]),"DNF",    rounds_cum_time[[#This Row],[11]]+laps_times[[#This Row],[12]])</f>
        <v>2.9803402777777776E-2</v>
      </c>
      <c r="V77" s="139">
        <f>IF(ISBLANK(laps_times[[#This Row],[13]]),"DNF",    rounds_cum_time[[#This Row],[12]]+laps_times[[#This Row],[13]])</f>
        <v>3.2261354166666666E-2</v>
      </c>
      <c r="W77" s="139">
        <f>IF(ISBLANK(laps_times[[#This Row],[14]]),"DNF",    rounds_cum_time[[#This Row],[13]]+laps_times[[#This Row],[14]])</f>
        <v>3.4767569444444445E-2</v>
      </c>
      <c r="X77" s="139">
        <f>IF(ISBLANK(laps_times[[#This Row],[15]]),"DNF",    rounds_cum_time[[#This Row],[14]]+laps_times[[#This Row],[15]])</f>
        <v>3.7339629629629632E-2</v>
      </c>
      <c r="Y77" s="139">
        <f>IF(ISBLANK(laps_times[[#This Row],[16]]),"DNF",    rounds_cum_time[[#This Row],[15]]+laps_times[[#This Row],[16]])</f>
        <v>3.9850069444444448E-2</v>
      </c>
      <c r="Z77" s="139">
        <f>IF(ISBLANK(laps_times[[#This Row],[17]]),"DNF",    rounds_cum_time[[#This Row],[16]]+laps_times[[#This Row],[17]])</f>
        <v>4.237689814814815E-2</v>
      </c>
      <c r="AA77" s="139">
        <f>IF(ISBLANK(laps_times[[#This Row],[18]]),"DNF",    rounds_cum_time[[#This Row],[17]]+laps_times[[#This Row],[18]])</f>
        <v>4.4907175925925927E-2</v>
      </c>
      <c r="AB77" s="139">
        <f>IF(ISBLANK(laps_times[[#This Row],[19]]),"DNF",    rounds_cum_time[[#This Row],[18]]+laps_times[[#This Row],[19]])</f>
        <v>4.7403009259259263E-2</v>
      </c>
      <c r="AC77" s="139">
        <f>IF(ISBLANK(laps_times[[#This Row],[20]]),"DNF",    rounds_cum_time[[#This Row],[19]]+laps_times[[#This Row],[20]])</f>
        <v>4.9960937500000004E-2</v>
      </c>
      <c r="AD77" s="139">
        <f>IF(ISBLANK(laps_times[[#This Row],[21]]),"DNF",    rounds_cum_time[[#This Row],[20]]+laps_times[[#This Row],[21]])</f>
        <v>5.2525601851851858E-2</v>
      </c>
      <c r="AE77" s="139">
        <f>IF(ISBLANK(laps_times[[#This Row],[22]]),"DNF",    rounds_cum_time[[#This Row],[21]]+laps_times[[#This Row],[22]])</f>
        <v>5.5224942129629639E-2</v>
      </c>
      <c r="AF77" s="139">
        <f>IF(ISBLANK(laps_times[[#This Row],[23]]),"DNF",    rounds_cum_time[[#This Row],[22]]+laps_times[[#This Row],[23]])</f>
        <v>5.7761226851851859E-2</v>
      </c>
      <c r="AG77" s="139">
        <f>IF(ISBLANK(laps_times[[#This Row],[24]]),"DNF",    rounds_cum_time[[#This Row],[23]]+laps_times[[#This Row],[24]])</f>
        <v>6.0267662037037047E-2</v>
      </c>
      <c r="AH77" s="139">
        <f>IF(ISBLANK(laps_times[[#This Row],[25]]),"DNF",    rounds_cum_time[[#This Row],[24]]+laps_times[[#This Row],[25]])</f>
        <v>6.2833750000000008E-2</v>
      </c>
      <c r="AI77" s="139">
        <f>IF(ISBLANK(laps_times[[#This Row],[26]]),"DNF",    rounds_cum_time[[#This Row],[25]]+laps_times[[#This Row],[26]])</f>
        <v>6.5376643518518532E-2</v>
      </c>
      <c r="AJ77" s="139">
        <f>IF(ISBLANK(laps_times[[#This Row],[27]]),"DNF",    rounds_cum_time[[#This Row],[26]]+laps_times[[#This Row],[27]])</f>
        <v>6.8036377314814822E-2</v>
      </c>
      <c r="AK77" s="139">
        <f>IF(ISBLANK(laps_times[[#This Row],[28]]),"DNF",    rounds_cum_time[[#This Row],[27]]+laps_times[[#This Row],[28]])</f>
        <v>7.071869212962964E-2</v>
      </c>
      <c r="AL77" s="139">
        <f>IF(ISBLANK(laps_times[[#This Row],[29]]),"DNF",    rounds_cum_time[[#This Row],[28]]+laps_times[[#This Row],[29]])</f>
        <v>7.3405729166666683E-2</v>
      </c>
      <c r="AM77" s="139">
        <f>IF(ISBLANK(laps_times[[#This Row],[30]]),"DNF",    rounds_cum_time[[#This Row],[29]]+laps_times[[#This Row],[30]])</f>
        <v>7.605212962962965E-2</v>
      </c>
      <c r="AN77" s="139">
        <f>IF(ISBLANK(laps_times[[#This Row],[31]]),"DNF",    rounds_cum_time[[#This Row],[30]]+laps_times[[#This Row],[31]])</f>
        <v>7.8617893518518542E-2</v>
      </c>
      <c r="AO77" s="139">
        <f>IF(ISBLANK(laps_times[[#This Row],[32]]),"DNF",    rounds_cum_time[[#This Row],[31]]+laps_times[[#This Row],[32]])</f>
        <v>8.1187303240740763E-2</v>
      </c>
      <c r="AP77" s="139">
        <f>IF(ISBLANK(laps_times[[#This Row],[33]]),"DNF",    rounds_cum_time[[#This Row],[32]]+laps_times[[#This Row],[33]])</f>
        <v>8.3867974537037066E-2</v>
      </c>
      <c r="AQ77" s="139">
        <f>IF(ISBLANK(laps_times[[#This Row],[34]]),"DNF",    rounds_cum_time[[#This Row],[33]]+laps_times[[#This Row],[34]])</f>
        <v>8.6585185185185209E-2</v>
      </c>
      <c r="AR77" s="139">
        <f>IF(ISBLANK(laps_times[[#This Row],[35]]),"DNF",    rounds_cum_time[[#This Row],[34]]+laps_times[[#This Row],[35]])</f>
        <v>8.8902939814814841E-2</v>
      </c>
      <c r="AS77" s="139">
        <f>IF(ISBLANK(laps_times[[#This Row],[36]]),"DNF",    rounds_cum_time[[#This Row],[35]]+laps_times[[#This Row],[36]])</f>
        <v>9.1220682870370398E-2</v>
      </c>
      <c r="AT77" s="139">
        <f>IF(ISBLANK(laps_times[[#This Row],[37]]),"DNF",    rounds_cum_time[[#This Row],[36]]+laps_times[[#This Row],[37]])</f>
        <v>9.3958287037037069E-2</v>
      </c>
      <c r="AU77" s="139">
        <f>IF(ISBLANK(laps_times[[#This Row],[38]]),"DNF",    rounds_cum_time[[#This Row],[37]]+laps_times[[#This Row],[38]])</f>
        <v>9.6504976851851887E-2</v>
      </c>
      <c r="AV77" s="139">
        <f>IF(ISBLANK(laps_times[[#This Row],[39]]),"DNF",    rounds_cum_time[[#This Row],[38]]+laps_times[[#This Row],[39]])</f>
        <v>9.900489583333337E-2</v>
      </c>
      <c r="AW77" s="139">
        <f>IF(ISBLANK(laps_times[[#This Row],[40]]),"DNF",    rounds_cum_time[[#This Row],[39]]+laps_times[[#This Row],[40]])</f>
        <v>0.10171087962962967</v>
      </c>
      <c r="AX77" s="139">
        <f>IF(ISBLANK(laps_times[[#This Row],[41]]),"DNF",    rounds_cum_time[[#This Row],[40]]+laps_times[[#This Row],[41]])</f>
        <v>0.10454726851851856</v>
      </c>
      <c r="AY77" s="139">
        <f>IF(ISBLANK(laps_times[[#This Row],[42]]),"DNF",    rounds_cum_time[[#This Row],[41]]+laps_times[[#This Row],[42]])</f>
        <v>0.10734623842592597</v>
      </c>
      <c r="AZ77" s="139">
        <f>IF(ISBLANK(laps_times[[#This Row],[43]]),"DNF",    rounds_cum_time[[#This Row],[42]]+laps_times[[#This Row],[43]])</f>
        <v>0.11009554398148153</v>
      </c>
      <c r="BA77" s="139">
        <f>IF(ISBLANK(laps_times[[#This Row],[44]]),"DNF",    rounds_cum_time[[#This Row],[43]]+laps_times[[#This Row],[44]])</f>
        <v>0.1129665393518519</v>
      </c>
      <c r="BB77" s="139">
        <f>IF(ISBLANK(laps_times[[#This Row],[45]]),"DNF",    rounds_cum_time[[#This Row],[44]]+laps_times[[#This Row],[45]])</f>
        <v>0.11584067129629634</v>
      </c>
      <c r="BC77" s="139">
        <f>IF(ISBLANK(laps_times[[#This Row],[46]]),"DNF",    rounds_cum_time[[#This Row],[45]]+laps_times[[#This Row],[46]])</f>
        <v>0.11878628472222227</v>
      </c>
      <c r="BD77" s="139">
        <f>IF(ISBLANK(laps_times[[#This Row],[47]]),"DNF",    rounds_cum_time[[#This Row],[46]]+laps_times[[#This Row],[47]])</f>
        <v>0.12166596064814821</v>
      </c>
      <c r="BE77" s="139">
        <f>IF(ISBLANK(laps_times[[#This Row],[48]]),"DNF",    rounds_cum_time[[#This Row],[47]]+laps_times[[#This Row],[48]])</f>
        <v>0.1244216319444445</v>
      </c>
      <c r="BF77" s="139">
        <f>IF(ISBLANK(laps_times[[#This Row],[49]]),"DNF",    rounds_cum_time[[#This Row],[48]]+laps_times[[#This Row],[49]])</f>
        <v>0.12724224537037043</v>
      </c>
      <c r="BG77" s="139">
        <f>IF(ISBLANK(laps_times[[#This Row],[50]]),"DNF",    rounds_cum_time[[#This Row],[49]]+laps_times[[#This Row],[50]])</f>
        <v>0.13022579861111117</v>
      </c>
      <c r="BH77" s="139">
        <f>IF(ISBLANK(laps_times[[#This Row],[51]]),"DNF",    rounds_cum_time[[#This Row],[50]]+laps_times[[#This Row],[51]])</f>
        <v>0.13303832175925931</v>
      </c>
      <c r="BI77" s="139">
        <f>IF(ISBLANK(laps_times[[#This Row],[52]]),"DNF",    rounds_cum_time[[#This Row],[51]]+laps_times[[#This Row],[52]])</f>
        <v>0.13603362268518523</v>
      </c>
      <c r="BJ77" s="139">
        <f>IF(ISBLANK(laps_times[[#This Row],[53]]),"DNF",    rounds_cum_time[[#This Row],[52]]+laps_times[[#This Row],[53]])</f>
        <v>0.13889502314814819</v>
      </c>
      <c r="BK77" s="139">
        <f>IF(ISBLANK(laps_times[[#This Row],[54]]),"DNF",    rounds_cum_time[[#This Row],[53]]+laps_times[[#This Row],[54]])</f>
        <v>0.1417359143518519</v>
      </c>
      <c r="BL77" s="139">
        <f>IF(ISBLANK(laps_times[[#This Row],[55]]),"DNF",    rounds_cum_time[[#This Row],[54]]+laps_times[[#This Row],[55]])</f>
        <v>0.14460412037037043</v>
      </c>
      <c r="BM77" s="139">
        <f>IF(ISBLANK(laps_times[[#This Row],[56]]),"DNF",    rounds_cum_time[[#This Row],[55]]+laps_times[[#This Row],[56]])</f>
        <v>0.14746562500000007</v>
      </c>
      <c r="BN77" s="139">
        <f>IF(ISBLANK(laps_times[[#This Row],[57]]),"DNF",    rounds_cum_time[[#This Row],[56]]+laps_times[[#This Row],[57]])</f>
        <v>0.15044734953703712</v>
      </c>
      <c r="BO77" s="139">
        <f>IF(ISBLANK(laps_times[[#This Row],[58]]),"DNF",    rounds_cum_time[[#This Row],[57]]+laps_times[[#This Row],[58]])</f>
        <v>0.15336037037037045</v>
      </c>
      <c r="BP77" s="139">
        <f>IF(ISBLANK(laps_times[[#This Row],[59]]),"DNF",    rounds_cum_time[[#This Row],[58]]+laps_times[[#This Row],[59]])</f>
        <v>0.15625527777777787</v>
      </c>
      <c r="BQ77" s="139">
        <f>IF(ISBLANK(laps_times[[#This Row],[60]]),"DNF",    rounds_cum_time[[#This Row],[59]]+laps_times[[#This Row],[60]])</f>
        <v>0.15918605324074084</v>
      </c>
      <c r="BR77" s="139">
        <f>IF(ISBLANK(laps_times[[#This Row],[61]]),"DNF",    rounds_cum_time[[#This Row],[60]]+laps_times[[#This Row],[61]])</f>
        <v>0.16211930555555565</v>
      </c>
      <c r="BS77" s="139">
        <f>IF(ISBLANK(laps_times[[#This Row],[62]]),"DNF",    rounds_cum_time[[#This Row],[61]]+laps_times[[#This Row],[62]])</f>
        <v>0.16509270833333342</v>
      </c>
      <c r="BT77" s="140">
        <f>IF(ISBLANK(laps_times[[#This Row],[63]]),"DNF",    rounds_cum_time[[#This Row],[62]]+laps_times[[#This Row],[63]])</f>
        <v>0.16784483796296304</v>
      </c>
    </row>
    <row r="78" spans="2:72" x14ac:dyDescent="0.2">
      <c r="B78" s="130">
        <f>laps_times[[#This Row],[poř]]</f>
        <v>73</v>
      </c>
      <c r="C78" s="131">
        <f>laps_times[[#This Row],[s.č.]]</f>
        <v>125</v>
      </c>
      <c r="D78" s="131" t="str">
        <f>laps_times[[#This Row],[jméno]]</f>
        <v>Malát Jan</v>
      </c>
      <c r="E78" s="132">
        <f>laps_times[[#This Row],[roč]]</f>
        <v>1966</v>
      </c>
      <c r="F78" s="132" t="str">
        <f>laps_times[[#This Row],[kat]]</f>
        <v>MB</v>
      </c>
      <c r="G78" s="132">
        <f>laps_times[[#This Row],[poř_kat]]</f>
        <v>31</v>
      </c>
      <c r="H78" s="131" t="str">
        <f>laps_times[[#This Row],[klub]]</f>
        <v>Boršovský běžecký klub</v>
      </c>
      <c r="I78" s="134">
        <f>laps_times[[#This Row],[celk. čas]]</f>
        <v>0.16805990740740739</v>
      </c>
      <c r="J78" s="139">
        <f>laps_times[[#This Row],[1]]</f>
        <v>2.9769791666666664E-3</v>
      </c>
      <c r="K78" s="139">
        <f>IF(ISBLANK(laps_times[[#This Row],[2]]),"DNF",    rounds_cum_time[[#This Row],[1]]+laps_times[[#This Row],[2]])</f>
        <v>5.2534606481481477E-3</v>
      </c>
      <c r="L78" s="139">
        <f>IF(ISBLANK(laps_times[[#This Row],[3]]),"DNF",    rounds_cum_time[[#This Row],[2]]+laps_times[[#This Row],[3]])</f>
        <v>7.5464236111111114E-3</v>
      </c>
      <c r="M78" s="139">
        <f>IF(ISBLANK(laps_times[[#This Row],[4]]),"DNF",    rounds_cum_time[[#This Row],[3]]+laps_times[[#This Row],[4]])</f>
        <v>9.853854166666667E-3</v>
      </c>
      <c r="N78" s="139">
        <f>IF(ISBLANK(laps_times[[#This Row],[5]]),"DNF",    rounds_cum_time[[#This Row],[4]]+laps_times[[#This Row],[5]])</f>
        <v>1.2174664351851851E-2</v>
      </c>
      <c r="O78" s="139">
        <f>IF(ISBLANK(laps_times[[#This Row],[6]]),"DNF",    rounds_cum_time[[#This Row],[5]]+laps_times[[#This Row],[6]])</f>
        <v>1.450792824074074E-2</v>
      </c>
      <c r="P78" s="139">
        <f>IF(ISBLANK(laps_times[[#This Row],[7]]),"DNF",    rounds_cum_time[[#This Row],[6]]+laps_times[[#This Row],[7]])</f>
        <v>1.6875416666666667E-2</v>
      </c>
      <c r="Q78" s="139">
        <f>IF(ISBLANK(laps_times[[#This Row],[8]]),"DNF",    rounds_cum_time[[#This Row],[7]]+laps_times[[#This Row],[8]])</f>
        <v>1.9213113425925927E-2</v>
      </c>
      <c r="R78" s="139">
        <f>IF(ISBLANK(laps_times[[#This Row],[9]]),"DNF",    rounds_cum_time[[#This Row],[8]]+laps_times[[#This Row],[9]])</f>
        <v>2.1550509259259259E-2</v>
      </c>
      <c r="S78" s="139">
        <f>IF(ISBLANK(laps_times[[#This Row],[10]]),"DNF",    rounds_cum_time[[#This Row],[9]]+laps_times[[#This Row],[10]])</f>
        <v>2.3881828703703704E-2</v>
      </c>
      <c r="T78" s="139">
        <f>IF(ISBLANK(laps_times[[#This Row],[11]]),"DNF",    rounds_cum_time[[#This Row],[10]]+laps_times[[#This Row],[11]])</f>
        <v>2.6240868055555554E-2</v>
      </c>
      <c r="U78" s="139">
        <f>IF(ISBLANK(laps_times[[#This Row],[12]]),"DNF",    rounds_cum_time[[#This Row],[11]]+laps_times[[#This Row],[12]])</f>
        <v>2.8617905092592592E-2</v>
      </c>
      <c r="V78" s="139">
        <f>IF(ISBLANK(laps_times[[#This Row],[13]]),"DNF",    rounds_cum_time[[#This Row],[12]]+laps_times[[#This Row],[13]])</f>
        <v>3.0981805555555554E-2</v>
      </c>
      <c r="W78" s="139">
        <f>IF(ISBLANK(laps_times[[#This Row],[14]]),"DNF",    rounds_cum_time[[#This Row],[13]]+laps_times[[#This Row],[14]])</f>
        <v>3.3361134259259261E-2</v>
      </c>
      <c r="X78" s="139">
        <f>IF(ISBLANK(laps_times[[#This Row],[15]]),"DNF",    rounds_cum_time[[#This Row],[14]]+laps_times[[#This Row],[15]])</f>
        <v>3.5775196759259262E-2</v>
      </c>
      <c r="Y78" s="139">
        <f>IF(ISBLANK(laps_times[[#This Row],[16]]),"DNF",    rounds_cum_time[[#This Row],[15]]+laps_times[[#This Row],[16]])</f>
        <v>3.8253680555555558E-2</v>
      </c>
      <c r="Z78" s="139">
        <f>IF(ISBLANK(laps_times[[#This Row],[17]]),"DNF",    rounds_cum_time[[#This Row],[16]]+laps_times[[#This Row],[17]])</f>
        <v>4.0695254629629633E-2</v>
      </c>
      <c r="AA78" s="139">
        <f>IF(ISBLANK(laps_times[[#This Row],[18]]),"DNF",    rounds_cum_time[[#This Row],[17]]+laps_times[[#This Row],[18]])</f>
        <v>4.3116469907407411E-2</v>
      </c>
      <c r="AB78" s="139">
        <f>IF(ISBLANK(laps_times[[#This Row],[19]]),"DNF",    rounds_cum_time[[#This Row],[18]]+laps_times[[#This Row],[19]])</f>
        <v>4.556748842592593E-2</v>
      </c>
      <c r="AC78" s="139">
        <f>IF(ISBLANK(laps_times[[#This Row],[20]]),"DNF",    rounds_cum_time[[#This Row],[19]]+laps_times[[#This Row],[20]])</f>
        <v>4.8019664351851857E-2</v>
      </c>
      <c r="AD78" s="139">
        <f>IF(ISBLANK(laps_times[[#This Row],[21]]),"DNF",    rounds_cum_time[[#This Row],[20]]+laps_times[[#This Row],[21]])</f>
        <v>5.048715277777778E-2</v>
      </c>
      <c r="AE78" s="139">
        <f>IF(ISBLANK(laps_times[[#This Row],[22]]),"DNF",    rounds_cum_time[[#This Row],[21]]+laps_times[[#This Row],[22]])</f>
        <v>5.2908842592592598E-2</v>
      </c>
      <c r="AF78" s="139">
        <f>IF(ISBLANK(laps_times[[#This Row],[23]]),"DNF",    rounds_cum_time[[#This Row],[22]]+laps_times[[#This Row],[23]])</f>
        <v>5.5340046296296304E-2</v>
      </c>
      <c r="AG78" s="139">
        <f>IF(ISBLANK(laps_times[[#This Row],[24]]),"DNF",    rounds_cum_time[[#This Row],[23]]+laps_times[[#This Row],[24]])</f>
        <v>5.7783935185185195E-2</v>
      </c>
      <c r="AH78" s="139">
        <f>IF(ISBLANK(laps_times[[#This Row],[25]]),"DNF",    rounds_cum_time[[#This Row],[24]]+laps_times[[#This Row],[25]])</f>
        <v>6.0246608796296307E-2</v>
      </c>
      <c r="AI78" s="139">
        <f>IF(ISBLANK(laps_times[[#This Row],[26]]),"DNF",    rounds_cum_time[[#This Row],[25]]+laps_times[[#This Row],[26]])</f>
        <v>6.2741921296296313E-2</v>
      </c>
      <c r="AJ78" s="139">
        <f>IF(ISBLANK(laps_times[[#This Row],[27]]),"DNF",    rounds_cum_time[[#This Row],[26]]+laps_times[[#This Row],[27]])</f>
        <v>6.5210324074074094E-2</v>
      </c>
      <c r="AK78" s="139">
        <f>IF(ISBLANK(laps_times[[#This Row],[28]]),"DNF",    rounds_cum_time[[#This Row],[27]]+laps_times[[#This Row],[28]])</f>
        <v>6.7678969907407432E-2</v>
      </c>
      <c r="AL78" s="139">
        <f>IF(ISBLANK(laps_times[[#This Row],[29]]),"DNF",    rounds_cum_time[[#This Row],[28]]+laps_times[[#This Row],[29]])</f>
        <v>7.014865740740743E-2</v>
      </c>
      <c r="AM78" s="139">
        <f>IF(ISBLANK(laps_times[[#This Row],[30]]),"DNF",    rounds_cum_time[[#This Row],[29]]+laps_times[[#This Row],[30]])</f>
        <v>7.2640925925925942E-2</v>
      </c>
      <c r="AN78" s="139">
        <f>IF(ISBLANK(laps_times[[#This Row],[31]]),"DNF",    rounds_cum_time[[#This Row],[30]]+laps_times[[#This Row],[31]])</f>
        <v>7.5143148148148167E-2</v>
      </c>
      <c r="AO78" s="139">
        <f>IF(ISBLANK(laps_times[[#This Row],[32]]),"DNF",    rounds_cum_time[[#This Row],[31]]+laps_times[[#This Row],[32]])</f>
        <v>7.7681435185185208E-2</v>
      </c>
      <c r="AP78" s="139">
        <f>IF(ISBLANK(laps_times[[#This Row],[33]]),"DNF",    rounds_cum_time[[#This Row],[32]]+laps_times[[#This Row],[33]])</f>
        <v>8.020776620370372E-2</v>
      </c>
      <c r="AQ78" s="139">
        <f>IF(ISBLANK(laps_times[[#This Row],[34]]),"DNF",    rounds_cum_time[[#This Row],[33]]+laps_times[[#This Row],[34]])</f>
        <v>8.271939814814816E-2</v>
      </c>
      <c r="AR78" s="139">
        <f>IF(ISBLANK(laps_times[[#This Row],[35]]),"DNF",    rounds_cum_time[[#This Row],[34]]+laps_times[[#This Row],[35]])</f>
        <v>8.5275532407407414E-2</v>
      </c>
      <c r="AS78" s="139">
        <f>IF(ISBLANK(laps_times[[#This Row],[36]]),"DNF",    rounds_cum_time[[#This Row],[35]]+laps_times[[#This Row],[36]])</f>
        <v>8.7853680555555563E-2</v>
      </c>
      <c r="AT78" s="139">
        <f>IF(ISBLANK(laps_times[[#This Row],[37]]),"DNF",    rounds_cum_time[[#This Row],[36]]+laps_times[[#This Row],[37]])</f>
        <v>9.045229166666667E-2</v>
      </c>
      <c r="AU78" s="139">
        <f>IF(ISBLANK(laps_times[[#This Row],[38]]),"DNF",    rounds_cum_time[[#This Row],[37]]+laps_times[[#This Row],[38]])</f>
        <v>9.306341435185185E-2</v>
      </c>
      <c r="AV78" s="139">
        <f>IF(ISBLANK(laps_times[[#This Row],[39]]),"DNF",    rounds_cum_time[[#This Row],[38]]+laps_times[[#This Row],[39]])</f>
        <v>9.5780162037037042E-2</v>
      </c>
      <c r="AW78" s="139">
        <f>IF(ISBLANK(laps_times[[#This Row],[40]]),"DNF",    rounds_cum_time[[#This Row],[39]]+laps_times[[#This Row],[40]])</f>
        <v>9.8473437500000011E-2</v>
      </c>
      <c r="AX78" s="139">
        <f>IF(ISBLANK(laps_times[[#This Row],[41]]),"DNF",    rounds_cum_time[[#This Row],[40]]+laps_times[[#This Row],[41]])</f>
        <v>0.10116417824074075</v>
      </c>
      <c r="AY78" s="139">
        <f>IF(ISBLANK(laps_times[[#This Row],[42]]),"DNF",    rounds_cum_time[[#This Row],[41]]+laps_times[[#This Row],[42]])</f>
        <v>0.10388091435185187</v>
      </c>
      <c r="AZ78" s="139">
        <f>IF(ISBLANK(laps_times[[#This Row],[43]]),"DNF",    rounds_cum_time[[#This Row],[42]]+laps_times[[#This Row],[43]])</f>
        <v>0.10670570601851855</v>
      </c>
      <c r="BA78" s="139">
        <f>IF(ISBLANK(laps_times[[#This Row],[44]]),"DNF",    rounds_cum_time[[#This Row],[43]]+laps_times[[#This Row],[44]])</f>
        <v>0.10953174768518521</v>
      </c>
      <c r="BB78" s="139">
        <f>IF(ISBLANK(laps_times[[#This Row],[45]]),"DNF",    rounds_cum_time[[#This Row],[44]]+laps_times[[#This Row],[45]])</f>
        <v>0.11241858796296299</v>
      </c>
      <c r="BC78" s="139">
        <f>IF(ISBLANK(laps_times[[#This Row],[46]]),"DNF",    rounds_cum_time[[#This Row],[45]]+laps_times[[#This Row],[46]])</f>
        <v>0.11530836805555558</v>
      </c>
      <c r="BD78" s="139">
        <f>IF(ISBLANK(laps_times[[#This Row],[47]]),"DNF",    rounds_cum_time[[#This Row],[46]]+laps_times[[#This Row],[47]])</f>
        <v>0.11823222222222225</v>
      </c>
      <c r="BE78" s="139">
        <f>IF(ISBLANK(laps_times[[#This Row],[48]]),"DNF",    rounds_cum_time[[#This Row],[47]]+laps_times[[#This Row],[48]])</f>
        <v>0.12116236111111114</v>
      </c>
      <c r="BF78" s="139">
        <f>IF(ISBLANK(laps_times[[#This Row],[49]]),"DNF",    rounds_cum_time[[#This Row],[48]]+laps_times[[#This Row],[49]])</f>
        <v>0.12435006944444447</v>
      </c>
      <c r="BG78" s="139">
        <f>IF(ISBLANK(laps_times[[#This Row],[50]]),"DNF",    rounds_cum_time[[#This Row],[49]]+laps_times[[#This Row],[50]])</f>
        <v>0.12732278935185187</v>
      </c>
      <c r="BH78" s="139">
        <f>IF(ISBLANK(laps_times[[#This Row],[51]]),"DNF",    rounds_cum_time[[#This Row],[50]]+laps_times[[#This Row],[51]])</f>
        <v>0.13030342592592595</v>
      </c>
      <c r="BI78" s="139">
        <f>IF(ISBLANK(laps_times[[#This Row],[52]]),"DNF",    rounds_cum_time[[#This Row],[51]]+laps_times[[#This Row],[52]])</f>
        <v>0.13331986111111113</v>
      </c>
      <c r="BJ78" s="139">
        <f>IF(ISBLANK(laps_times[[#This Row],[53]]),"DNF",    rounds_cum_time[[#This Row],[52]]+laps_times[[#This Row],[53]])</f>
        <v>0.13645524305555556</v>
      </c>
      <c r="BK78" s="139">
        <f>IF(ISBLANK(laps_times[[#This Row],[54]]),"DNF",    rounds_cum_time[[#This Row],[53]]+laps_times[[#This Row],[54]])</f>
        <v>0.13959614583333335</v>
      </c>
      <c r="BL78" s="139">
        <f>IF(ISBLANK(laps_times[[#This Row],[55]]),"DNF",    rounds_cum_time[[#This Row],[54]]+laps_times[[#This Row],[55]])</f>
        <v>0.14272009259259261</v>
      </c>
      <c r="BM78" s="139">
        <f>IF(ISBLANK(laps_times[[#This Row],[56]]),"DNF",    rounds_cum_time[[#This Row],[55]]+laps_times[[#This Row],[56]])</f>
        <v>0.1459524652777778</v>
      </c>
      <c r="BN78" s="139">
        <f>IF(ISBLANK(laps_times[[#This Row],[57]]),"DNF",    rounds_cum_time[[#This Row],[56]]+laps_times[[#This Row],[57]])</f>
        <v>0.14910788194444446</v>
      </c>
      <c r="BO78" s="139">
        <f>IF(ISBLANK(laps_times[[#This Row],[58]]),"DNF",    rounds_cum_time[[#This Row],[57]]+laps_times[[#This Row],[58]])</f>
        <v>0.15225127314814818</v>
      </c>
      <c r="BP78" s="139">
        <f>IF(ISBLANK(laps_times[[#This Row],[59]]),"DNF",    rounds_cum_time[[#This Row],[58]]+laps_times[[#This Row],[59]])</f>
        <v>0.15530435185185187</v>
      </c>
      <c r="BQ78" s="139">
        <f>IF(ISBLANK(laps_times[[#This Row],[60]]),"DNF",    rounds_cum_time[[#This Row],[59]]+laps_times[[#This Row],[60]])</f>
        <v>0.15846712962962964</v>
      </c>
      <c r="BR78" s="139">
        <f>IF(ISBLANK(laps_times[[#This Row],[61]]),"DNF",    rounds_cum_time[[#This Row],[60]]+laps_times[[#This Row],[61]])</f>
        <v>0.16167473379629629</v>
      </c>
      <c r="BS78" s="139">
        <f>IF(ISBLANK(laps_times[[#This Row],[62]]),"DNF",    rounds_cum_time[[#This Row],[61]]+laps_times[[#This Row],[62]])</f>
        <v>0.16487623842592591</v>
      </c>
      <c r="BT78" s="140">
        <f>IF(ISBLANK(laps_times[[#This Row],[63]]),"DNF",    rounds_cum_time[[#This Row],[62]]+laps_times[[#This Row],[63]])</f>
        <v>0.16805990740740739</v>
      </c>
    </row>
    <row r="79" spans="2:72" x14ac:dyDescent="0.2">
      <c r="B79" s="130">
        <f>laps_times[[#This Row],[poř]]</f>
        <v>74</v>
      </c>
      <c r="C79" s="131">
        <f>laps_times[[#This Row],[s.č.]]</f>
        <v>100</v>
      </c>
      <c r="D79" s="131" t="str">
        <f>laps_times[[#This Row],[jméno]]</f>
        <v>Bálek Oldřich</v>
      </c>
      <c r="E79" s="132">
        <f>laps_times[[#This Row],[roč]]</f>
        <v>1972</v>
      </c>
      <c r="F79" s="132" t="str">
        <f>laps_times[[#This Row],[kat]]</f>
        <v>MB</v>
      </c>
      <c r="G79" s="132">
        <f>laps_times[[#This Row],[poř_kat]]</f>
        <v>32</v>
      </c>
      <c r="H79" s="131" t="str">
        <f>laps_times[[#This Row],[klub]]</f>
        <v>-</v>
      </c>
      <c r="I79" s="134">
        <f>laps_times[[#This Row],[celk. čas]]</f>
        <v>0.16868822916666668</v>
      </c>
      <c r="J79" s="139">
        <f>laps_times[[#This Row],[1]]</f>
        <v>3.1965972222222222E-3</v>
      </c>
      <c r="K79" s="139">
        <f>IF(ISBLANK(laps_times[[#This Row],[2]]),"DNF",    rounds_cum_time[[#This Row],[1]]+laps_times[[#This Row],[2]])</f>
        <v>5.6093865740740739E-3</v>
      </c>
      <c r="L79" s="139">
        <f>IF(ISBLANK(laps_times[[#This Row],[3]]),"DNF",    rounds_cum_time[[#This Row],[2]]+laps_times[[#This Row],[3]])</f>
        <v>8.0340046296296288E-3</v>
      </c>
      <c r="M79" s="139">
        <f>IF(ISBLANK(laps_times[[#This Row],[4]]),"DNF",    rounds_cum_time[[#This Row],[3]]+laps_times[[#This Row],[4]])</f>
        <v>1.0377037037037035E-2</v>
      </c>
      <c r="N79" s="139">
        <f>IF(ISBLANK(laps_times[[#This Row],[5]]),"DNF",    rounds_cum_time[[#This Row],[4]]+laps_times[[#This Row],[5]])</f>
        <v>1.2751087962962961E-2</v>
      </c>
      <c r="O79" s="139">
        <f>IF(ISBLANK(laps_times[[#This Row],[6]]),"DNF",    rounds_cum_time[[#This Row],[5]]+laps_times[[#This Row],[6]])</f>
        <v>1.5098206018518516E-2</v>
      </c>
      <c r="P79" s="139">
        <f>IF(ISBLANK(laps_times[[#This Row],[7]]),"DNF",    rounds_cum_time[[#This Row],[6]]+laps_times[[#This Row],[7]])</f>
        <v>1.7495381944444444E-2</v>
      </c>
      <c r="Q79" s="139">
        <f>IF(ISBLANK(laps_times[[#This Row],[8]]),"DNF",    rounds_cum_time[[#This Row],[7]]+laps_times[[#This Row],[8]])</f>
        <v>1.989675925925926E-2</v>
      </c>
      <c r="R79" s="139">
        <f>IF(ISBLANK(laps_times[[#This Row],[9]]),"DNF",    rounds_cum_time[[#This Row],[8]]+laps_times[[#This Row],[9]])</f>
        <v>2.2342418981481482E-2</v>
      </c>
      <c r="S79" s="139">
        <f>IF(ISBLANK(laps_times[[#This Row],[10]]),"DNF",    rounds_cum_time[[#This Row],[9]]+laps_times[[#This Row],[10]])</f>
        <v>2.4657361111111113E-2</v>
      </c>
      <c r="T79" s="139">
        <f>IF(ISBLANK(laps_times[[#This Row],[11]]),"DNF",    rounds_cum_time[[#This Row],[10]]+laps_times[[#This Row],[11]])</f>
        <v>2.6999583333333334E-2</v>
      </c>
      <c r="U79" s="139">
        <f>IF(ISBLANK(laps_times[[#This Row],[12]]),"DNF",    rounds_cum_time[[#This Row],[11]]+laps_times[[#This Row],[12]])</f>
        <v>2.9353182870370371E-2</v>
      </c>
      <c r="V79" s="139">
        <f>IF(ISBLANK(laps_times[[#This Row],[13]]),"DNF",    rounds_cum_time[[#This Row],[12]]+laps_times[[#This Row],[13]])</f>
        <v>3.1710659722222222E-2</v>
      </c>
      <c r="W79" s="139">
        <f>IF(ISBLANK(laps_times[[#This Row],[14]]),"DNF",    rounds_cum_time[[#This Row],[13]]+laps_times[[#This Row],[14]])</f>
        <v>3.4051458333333333E-2</v>
      </c>
      <c r="X79" s="139">
        <f>IF(ISBLANK(laps_times[[#This Row],[15]]),"DNF",    rounds_cum_time[[#This Row],[14]]+laps_times[[#This Row],[15]])</f>
        <v>3.6415231481481479E-2</v>
      </c>
      <c r="Y79" s="139">
        <f>IF(ISBLANK(laps_times[[#This Row],[16]]),"DNF",    rounds_cum_time[[#This Row],[15]]+laps_times[[#This Row],[16]])</f>
        <v>3.8779502314814814E-2</v>
      </c>
      <c r="Z79" s="139">
        <f>IF(ISBLANK(laps_times[[#This Row],[17]]),"DNF",    rounds_cum_time[[#This Row],[16]]+laps_times[[#This Row],[17]])</f>
        <v>4.1159247685185182E-2</v>
      </c>
      <c r="AA79" s="139">
        <f>IF(ISBLANK(laps_times[[#This Row],[18]]),"DNF",    rounds_cum_time[[#This Row],[17]]+laps_times[[#This Row],[18]])</f>
        <v>4.351018518518518E-2</v>
      </c>
      <c r="AB79" s="139">
        <f>IF(ISBLANK(laps_times[[#This Row],[19]]),"DNF",    rounds_cum_time[[#This Row],[18]]+laps_times[[#This Row],[19]])</f>
        <v>4.5891701388888886E-2</v>
      </c>
      <c r="AC79" s="139">
        <f>IF(ISBLANK(laps_times[[#This Row],[20]]),"DNF",    rounds_cum_time[[#This Row],[19]]+laps_times[[#This Row],[20]])</f>
        <v>4.8277187499999999E-2</v>
      </c>
      <c r="AD79" s="139">
        <f>IF(ISBLANK(laps_times[[#This Row],[21]]),"DNF",    rounds_cum_time[[#This Row],[20]]+laps_times[[#This Row],[21]])</f>
        <v>5.0693819444444441E-2</v>
      </c>
      <c r="AE79" s="139">
        <f>IF(ISBLANK(laps_times[[#This Row],[22]]),"DNF",    rounds_cum_time[[#This Row],[21]]+laps_times[[#This Row],[22]])</f>
        <v>5.3111099537037035E-2</v>
      </c>
      <c r="AF79" s="139">
        <f>IF(ISBLANK(laps_times[[#This Row],[23]]),"DNF",    rounds_cum_time[[#This Row],[22]]+laps_times[[#This Row],[23]])</f>
        <v>5.5555694444444442E-2</v>
      </c>
      <c r="AG79" s="139">
        <f>IF(ISBLANK(laps_times[[#This Row],[24]]),"DNF",    rounds_cum_time[[#This Row],[23]]+laps_times[[#This Row],[24]])</f>
        <v>5.8030057870370369E-2</v>
      </c>
      <c r="AH79" s="139">
        <f>IF(ISBLANK(laps_times[[#This Row],[25]]),"DNF",    rounds_cum_time[[#This Row],[24]]+laps_times[[#This Row],[25]])</f>
        <v>6.0503900462962959E-2</v>
      </c>
      <c r="AI79" s="139">
        <f>IF(ISBLANK(laps_times[[#This Row],[26]]),"DNF",    rounds_cum_time[[#This Row],[25]]+laps_times[[#This Row],[26]])</f>
        <v>6.2974444444444444E-2</v>
      </c>
      <c r="AJ79" s="139">
        <f>IF(ISBLANK(laps_times[[#This Row],[27]]),"DNF",    rounds_cum_time[[#This Row],[26]]+laps_times[[#This Row],[27]])</f>
        <v>6.5514270833333332E-2</v>
      </c>
      <c r="AK79" s="139">
        <f>IF(ISBLANK(laps_times[[#This Row],[28]]),"DNF",    rounds_cum_time[[#This Row],[27]]+laps_times[[#This Row],[28]])</f>
        <v>6.807461805555555E-2</v>
      </c>
      <c r="AL79" s="139">
        <f>IF(ISBLANK(laps_times[[#This Row],[29]]),"DNF",    rounds_cum_time[[#This Row],[28]]+laps_times[[#This Row],[29]])</f>
        <v>7.0652812499999995E-2</v>
      </c>
      <c r="AM79" s="139">
        <f>IF(ISBLANK(laps_times[[#This Row],[30]]),"DNF",    rounds_cum_time[[#This Row],[29]]+laps_times[[#This Row],[30]])</f>
        <v>7.3205555555555551E-2</v>
      </c>
      <c r="AN79" s="139">
        <f>IF(ISBLANK(laps_times[[#This Row],[31]]),"DNF",    rounds_cum_time[[#This Row],[30]]+laps_times[[#This Row],[31]])</f>
        <v>7.5798206018518513E-2</v>
      </c>
      <c r="AO79" s="139">
        <f>IF(ISBLANK(laps_times[[#This Row],[32]]),"DNF",    rounds_cum_time[[#This Row],[31]]+laps_times[[#This Row],[32]])</f>
        <v>7.856083333333333E-2</v>
      </c>
      <c r="AP79" s="139">
        <f>IF(ISBLANK(laps_times[[#This Row],[33]]),"DNF",    rounds_cum_time[[#This Row],[32]]+laps_times[[#This Row],[33]])</f>
        <v>8.1132754629629628E-2</v>
      </c>
      <c r="AQ79" s="139">
        <f>IF(ISBLANK(laps_times[[#This Row],[34]]),"DNF",    rounds_cum_time[[#This Row],[33]]+laps_times[[#This Row],[34]])</f>
        <v>8.3912592592592594E-2</v>
      </c>
      <c r="AR79" s="139">
        <f>IF(ISBLANK(laps_times[[#This Row],[35]]),"DNF",    rounds_cum_time[[#This Row],[34]]+laps_times[[#This Row],[35]])</f>
        <v>8.6563993055555552E-2</v>
      </c>
      <c r="AS79" s="139">
        <f>IF(ISBLANK(laps_times[[#This Row],[36]]),"DNF",    rounds_cum_time[[#This Row],[35]]+laps_times[[#This Row],[36]])</f>
        <v>8.9191099537037036E-2</v>
      </c>
      <c r="AT79" s="139">
        <f>IF(ISBLANK(laps_times[[#This Row],[37]]),"DNF",    rounds_cum_time[[#This Row],[36]]+laps_times[[#This Row],[37]])</f>
        <v>9.2024548611111104E-2</v>
      </c>
      <c r="AU79" s="139">
        <f>IF(ISBLANK(laps_times[[#This Row],[38]]),"DNF",    rounds_cum_time[[#This Row],[37]]+laps_times[[#This Row],[38]])</f>
        <v>9.4646076388888875E-2</v>
      </c>
      <c r="AV79" s="139">
        <f>IF(ISBLANK(laps_times[[#This Row],[39]]),"DNF",    rounds_cum_time[[#This Row],[38]]+laps_times[[#This Row],[39]])</f>
        <v>9.73267824074074E-2</v>
      </c>
      <c r="AW79" s="139">
        <f>IF(ISBLANK(laps_times[[#This Row],[40]]),"DNF",    rounds_cum_time[[#This Row],[39]]+laps_times[[#This Row],[40]])</f>
        <v>0.10026502314814814</v>
      </c>
      <c r="AX79" s="139">
        <f>IF(ISBLANK(laps_times[[#This Row],[41]]),"DNF",    rounds_cum_time[[#This Row],[40]]+laps_times[[#This Row],[41]])</f>
        <v>0.10299121527777777</v>
      </c>
      <c r="AY79" s="139">
        <f>IF(ISBLANK(laps_times[[#This Row],[42]]),"DNF",    rounds_cum_time[[#This Row],[41]]+laps_times[[#This Row],[42]])</f>
        <v>0.10572417824074073</v>
      </c>
      <c r="AZ79" s="139">
        <f>IF(ISBLANK(laps_times[[#This Row],[43]]),"DNF",    rounds_cum_time[[#This Row],[42]]+laps_times[[#This Row],[43]])</f>
        <v>0.10858965277777777</v>
      </c>
      <c r="BA79" s="139">
        <f>IF(ISBLANK(laps_times[[#This Row],[44]]),"DNF",    rounds_cum_time[[#This Row],[43]]+laps_times[[#This Row],[44]])</f>
        <v>0.1113739699074074</v>
      </c>
      <c r="BB79" s="139">
        <f>IF(ISBLANK(laps_times[[#This Row],[45]]),"DNF",    rounds_cum_time[[#This Row],[44]]+laps_times[[#This Row],[45]])</f>
        <v>0.11423112268518518</v>
      </c>
      <c r="BC79" s="139">
        <f>IF(ISBLANK(laps_times[[#This Row],[46]]),"DNF",    rounds_cum_time[[#This Row],[45]]+laps_times[[#This Row],[46]])</f>
        <v>0.11700144675925925</v>
      </c>
      <c r="BD79" s="139">
        <f>IF(ISBLANK(laps_times[[#This Row],[47]]),"DNF",    rounds_cum_time[[#This Row],[46]]+laps_times[[#This Row],[47]])</f>
        <v>0.12002590277777776</v>
      </c>
      <c r="BE79" s="139">
        <f>IF(ISBLANK(laps_times[[#This Row],[48]]),"DNF",    rounds_cum_time[[#This Row],[47]]+laps_times[[#This Row],[48]])</f>
        <v>0.12285403935185184</v>
      </c>
      <c r="BF79" s="139">
        <f>IF(ISBLANK(laps_times[[#This Row],[49]]),"DNF",    rounds_cum_time[[#This Row],[48]]+laps_times[[#This Row],[49]])</f>
        <v>0.12593452546296294</v>
      </c>
      <c r="BG79" s="139">
        <f>IF(ISBLANK(laps_times[[#This Row],[50]]),"DNF",    rounds_cum_time[[#This Row],[49]]+laps_times[[#This Row],[50]])</f>
        <v>0.12879157407407404</v>
      </c>
      <c r="BH79" s="139">
        <f>IF(ISBLANK(laps_times[[#This Row],[51]]),"DNF",    rounds_cum_time[[#This Row],[50]]+laps_times[[#This Row],[51]])</f>
        <v>0.13169687499999996</v>
      </c>
      <c r="BI79" s="139">
        <f>IF(ISBLANK(laps_times[[#This Row],[52]]),"DNF",    rounds_cum_time[[#This Row],[51]]+laps_times[[#This Row],[52]])</f>
        <v>0.13481373842592589</v>
      </c>
      <c r="BJ79" s="139">
        <f>IF(ISBLANK(laps_times[[#This Row],[53]]),"DNF",    rounds_cum_time[[#This Row],[52]]+laps_times[[#This Row],[53]])</f>
        <v>0.1376927546296296</v>
      </c>
      <c r="BK79" s="139">
        <f>IF(ISBLANK(laps_times[[#This Row],[54]]),"DNF",    rounds_cum_time[[#This Row],[53]]+laps_times[[#This Row],[54]])</f>
        <v>0.14091018518518517</v>
      </c>
      <c r="BL79" s="139">
        <f>IF(ISBLANK(laps_times[[#This Row],[55]]),"DNF",    rounds_cum_time[[#This Row],[54]]+laps_times[[#This Row],[55]])</f>
        <v>0.14382812499999997</v>
      </c>
      <c r="BM79" s="139">
        <f>IF(ISBLANK(laps_times[[#This Row],[56]]),"DNF",    rounds_cum_time[[#This Row],[55]]+laps_times[[#This Row],[56]])</f>
        <v>0.14701341435185183</v>
      </c>
      <c r="BN79" s="139">
        <f>IF(ISBLANK(laps_times[[#This Row],[57]]),"DNF",    rounds_cum_time[[#This Row],[56]]+laps_times[[#This Row],[57]])</f>
        <v>0.15021630787037035</v>
      </c>
      <c r="BO79" s="139">
        <f>IF(ISBLANK(laps_times[[#This Row],[58]]),"DNF",    rounds_cum_time[[#This Row],[57]]+laps_times[[#This Row],[58]])</f>
        <v>0.15324800925925924</v>
      </c>
      <c r="BP79" s="139">
        <f>IF(ISBLANK(laps_times[[#This Row],[59]]),"DNF",    rounds_cum_time[[#This Row],[58]]+laps_times[[#This Row],[59]])</f>
        <v>0.15656883101851851</v>
      </c>
      <c r="BQ79" s="139">
        <f>IF(ISBLANK(laps_times[[#This Row],[60]]),"DNF",    rounds_cum_time[[#This Row],[59]]+laps_times[[#This Row],[60]])</f>
        <v>0.15955663194444444</v>
      </c>
      <c r="BR79" s="139">
        <f>IF(ISBLANK(laps_times[[#This Row],[61]]),"DNF",    rounds_cum_time[[#This Row],[60]]+laps_times[[#This Row],[61]])</f>
        <v>0.16261247685185184</v>
      </c>
      <c r="BS79" s="139">
        <f>IF(ISBLANK(laps_times[[#This Row],[62]]),"DNF",    rounds_cum_time[[#This Row],[61]]+laps_times[[#This Row],[62]])</f>
        <v>0.16570116898148146</v>
      </c>
      <c r="BT79" s="140">
        <f>IF(ISBLANK(laps_times[[#This Row],[63]]),"DNF",    rounds_cum_time[[#This Row],[62]]+laps_times[[#This Row],[63]])</f>
        <v>0.16868822916666665</v>
      </c>
    </row>
    <row r="80" spans="2:72" x14ac:dyDescent="0.2">
      <c r="B80" s="130">
        <f>laps_times[[#This Row],[poř]]</f>
        <v>75</v>
      </c>
      <c r="C80" s="131">
        <f>laps_times[[#This Row],[s.č.]]</f>
        <v>107</v>
      </c>
      <c r="D80" s="131" t="str">
        <f>laps_times[[#This Row],[jméno]]</f>
        <v>Dolejš Jan</v>
      </c>
      <c r="E80" s="132">
        <f>laps_times[[#This Row],[roč]]</f>
        <v>1949</v>
      </c>
      <c r="F80" s="132" t="str">
        <f>laps_times[[#This Row],[kat]]</f>
        <v>MD</v>
      </c>
      <c r="G80" s="132">
        <f>laps_times[[#This Row],[poř_kat]]</f>
        <v>4</v>
      </c>
      <c r="H80" s="131" t="str">
        <f>laps_times[[#This Row],[klub]]</f>
        <v>TJ Sokol Unhošť</v>
      </c>
      <c r="I80" s="134">
        <f>laps_times[[#This Row],[celk. čas]]</f>
        <v>0.17045033564814815</v>
      </c>
      <c r="J80" s="139">
        <f>laps_times[[#This Row],[1]]</f>
        <v>3.0806944444444445E-3</v>
      </c>
      <c r="K80" s="139">
        <f>IF(ISBLANK(laps_times[[#This Row],[2]]),"DNF",    rounds_cum_time[[#This Row],[1]]+laps_times[[#This Row],[2]])</f>
        <v>5.4625578703703702E-3</v>
      </c>
      <c r="L80" s="139">
        <f>IF(ISBLANK(laps_times[[#This Row],[3]]),"DNF",    rounds_cum_time[[#This Row],[2]]+laps_times[[#This Row],[3]])</f>
        <v>7.8692824074074082E-3</v>
      </c>
      <c r="M80" s="139">
        <f>IF(ISBLANK(laps_times[[#This Row],[4]]),"DNF",    rounds_cum_time[[#This Row],[3]]+laps_times[[#This Row],[4]])</f>
        <v>1.033644675925926E-2</v>
      </c>
      <c r="N80" s="139">
        <f>IF(ISBLANK(laps_times[[#This Row],[5]]),"DNF",    rounds_cum_time[[#This Row],[4]]+laps_times[[#This Row],[5]])</f>
        <v>1.2850520833333335E-2</v>
      </c>
      <c r="O80" s="139">
        <f>IF(ISBLANK(laps_times[[#This Row],[6]]),"DNF",    rounds_cum_time[[#This Row],[5]]+laps_times[[#This Row],[6]])</f>
        <v>1.5357500000000003E-2</v>
      </c>
      <c r="P80" s="139">
        <f>IF(ISBLANK(laps_times[[#This Row],[7]]),"DNF",    rounds_cum_time[[#This Row],[6]]+laps_times[[#This Row],[7]])</f>
        <v>1.7786215277777781E-2</v>
      </c>
      <c r="Q80" s="139">
        <f>IF(ISBLANK(laps_times[[#This Row],[8]]),"DNF",    rounds_cum_time[[#This Row],[7]]+laps_times[[#This Row],[8]])</f>
        <v>2.0278125000000004E-2</v>
      </c>
      <c r="R80" s="139">
        <f>IF(ISBLANK(laps_times[[#This Row],[9]]),"DNF",    rounds_cum_time[[#This Row],[8]]+laps_times[[#This Row],[9]])</f>
        <v>2.277016203703704E-2</v>
      </c>
      <c r="S80" s="139">
        <f>IF(ISBLANK(laps_times[[#This Row],[10]]),"DNF",    rounds_cum_time[[#This Row],[9]]+laps_times[[#This Row],[10]])</f>
        <v>2.5237465277777781E-2</v>
      </c>
      <c r="T80" s="139">
        <f>IF(ISBLANK(laps_times[[#This Row],[11]]),"DNF",    rounds_cum_time[[#This Row],[10]]+laps_times[[#This Row],[11]])</f>
        <v>2.7740613425925927E-2</v>
      </c>
      <c r="U80" s="139">
        <f>IF(ISBLANK(laps_times[[#This Row],[12]]),"DNF",    rounds_cum_time[[#This Row],[11]]+laps_times[[#This Row],[12]])</f>
        <v>3.0254479166666667E-2</v>
      </c>
      <c r="V80" s="139">
        <f>IF(ISBLANK(laps_times[[#This Row],[13]]),"DNF",    rounds_cum_time[[#This Row],[12]]+laps_times[[#This Row],[13]])</f>
        <v>3.2730231481481485E-2</v>
      </c>
      <c r="W80" s="139">
        <f>IF(ISBLANK(laps_times[[#This Row],[14]]),"DNF",    rounds_cum_time[[#This Row],[13]]+laps_times[[#This Row],[14]])</f>
        <v>3.5179780092592594E-2</v>
      </c>
      <c r="X80" s="139">
        <f>IF(ISBLANK(laps_times[[#This Row],[15]]),"DNF",    rounds_cum_time[[#This Row],[14]]+laps_times[[#This Row],[15]])</f>
        <v>3.7703287037037035E-2</v>
      </c>
      <c r="Y80" s="139">
        <f>IF(ISBLANK(laps_times[[#This Row],[16]]),"DNF",    rounds_cum_time[[#This Row],[15]]+laps_times[[#This Row],[16]])</f>
        <v>4.0195868055555556E-2</v>
      </c>
      <c r="Z80" s="139">
        <f>IF(ISBLANK(laps_times[[#This Row],[17]]),"DNF",    rounds_cum_time[[#This Row],[16]]+laps_times[[#This Row],[17]])</f>
        <v>4.2732291666666665E-2</v>
      </c>
      <c r="AA80" s="139">
        <f>IF(ISBLANK(laps_times[[#This Row],[18]]),"DNF",    rounds_cum_time[[#This Row],[17]]+laps_times[[#This Row],[18]])</f>
        <v>4.5264618055555553E-2</v>
      </c>
      <c r="AB80" s="139">
        <f>IF(ISBLANK(laps_times[[#This Row],[19]]),"DNF",    rounds_cum_time[[#This Row],[18]]+laps_times[[#This Row],[19]])</f>
        <v>4.7806064814814815E-2</v>
      </c>
      <c r="AC80" s="139">
        <f>IF(ISBLANK(laps_times[[#This Row],[20]]),"DNF",    rounds_cum_time[[#This Row],[19]]+laps_times[[#This Row],[20]])</f>
        <v>5.0338101851851849E-2</v>
      </c>
      <c r="AD80" s="139">
        <f>IF(ISBLANK(laps_times[[#This Row],[21]]),"DNF",    rounds_cum_time[[#This Row],[20]]+laps_times[[#This Row],[21]])</f>
        <v>5.2884236111111108E-2</v>
      </c>
      <c r="AE80" s="139">
        <f>IF(ISBLANK(laps_times[[#This Row],[22]]),"DNF",    rounds_cum_time[[#This Row],[21]]+laps_times[[#This Row],[22]])</f>
        <v>5.5403749999999995E-2</v>
      </c>
      <c r="AF80" s="139">
        <f>IF(ISBLANK(laps_times[[#This Row],[23]]),"DNF",    rounds_cum_time[[#This Row],[22]]+laps_times[[#This Row],[23]])</f>
        <v>5.7954062499999993E-2</v>
      </c>
      <c r="AG80" s="139">
        <f>IF(ISBLANK(laps_times[[#This Row],[24]]),"DNF",    rounds_cum_time[[#This Row],[23]]+laps_times[[#This Row],[24]])</f>
        <v>6.0513599537037027E-2</v>
      </c>
      <c r="AH80" s="139">
        <f>IF(ISBLANK(laps_times[[#This Row],[25]]),"DNF",    rounds_cum_time[[#This Row],[24]]+laps_times[[#This Row],[25]])</f>
        <v>6.304718749999999E-2</v>
      </c>
      <c r="AI80" s="139">
        <f>IF(ISBLANK(laps_times[[#This Row],[26]]),"DNF",    rounds_cum_time[[#This Row],[25]]+laps_times[[#This Row],[26]])</f>
        <v>6.5622002314814812E-2</v>
      </c>
      <c r="AJ80" s="139">
        <f>IF(ISBLANK(laps_times[[#This Row],[27]]),"DNF",    rounds_cum_time[[#This Row],[26]]+laps_times[[#This Row],[27]])</f>
        <v>6.8362418981481474E-2</v>
      </c>
      <c r="AK80" s="139">
        <f>IF(ISBLANK(laps_times[[#This Row],[28]]),"DNF",    rounds_cum_time[[#This Row],[27]]+laps_times[[#This Row],[28]])</f>
        <v>7.0889976851851846E-2</v>
      </c>
      <c r="AL80" s="139">
        <f>IF(ISBLANK(laps_times[[#This Row],[29]]),"DNF",    rounds_cum_time[[#This Row],[28]]+laps_times[[#This Row],[29]])</f>
        <v>7.3446400462962955E-2</v>
      </c>
      <c r="AM80" s="139">
        <f>IF(ISBLANK(laps_times[[#This Row],[30]]),"DNF",    rounds_cum_time[[#This Row],[29]]+laps_times[[#This Row],[30]])</f>
        <v>7.6009050925925914E-2</v>
      </c>
      <c r="AN80" s="139">
        <f>IF(ISBLANK(laps_times[[#This Row],[31]]),"DNF",    rounds_cum_time[[#This Row],[30]]+laps_times[[#This Row],[31]])</f>
        <v>7.8651666666666648E-2</v>
      </c>
      <c r="AO80" s="139">
        <f>IF(ISBLANK(laps_times[[#This Row],[32]]),"DNF",    rounds_cum_time[[#This Row],[31]]+laps_times[[#This Row],[32]])</f>
        <v>8.1221261574074055E-2</v>
      </c>
      <c r="AP80" s="139">
        <f>IF(ISBLANK(laps_times[[#This Row],[33]]),"DNF",    rounds_cum_time[[#This Row],[32]]+laps_times[[#This Row],[33]])</f>
        <v>8.3762245370370345E-2</v>
      </c>
      <c r="AQ80" s="139">
        <f>IF(ISBLANK(laps_times[[#This Row],[34]]),"DNF",    rounds_cum_time[[#This Row],[33]]+laps_times[[#This Row],[34]])</f>
        <v>8.6456064814814784E-2</v>
      </c>
      <c r="AR80" s="139">
        <f>IF(ISBLANK(laps_times[[#This Row],[35]]),"DNF",    rounds_cum_time[[#This Row],[34]]+laps_times[[#This Row],[35]])</f>
        <v>8.9123761574074048E-2</v>
      </c>
      <c r="AS80" s="139">
        <f>IF(ISBLANK(laps_times[[#This Row],[36]]),"DNF",    rounds_cum_time[[#This Row],[35]]+laps_times[[#This Row],[36]])</f>
        <v>9.1874201388888868E-2</v>
      </c>
      <c r="AT80" s="139">
        <f>IF(ISBLANK(laps_times[[#This Row],[37]]),"DNF",    rounds_cum_time[[#This Row],[36]]+laps_times[[#This Row],[37]])</f>
        <v>9.4621886574074054E-2</v>
      </c>
      <c r="AU80" s="139">
        <f>IF(ISBLANK(laps_times[[#This Row],[38]]),"DNF",    rounds_cum_time[[#This Row],[37]]+laps_times[[#This Row],[38]])</f>
        <v>9.7533425925925912E-2</v>
      </c>
      <c r="AV80" s="139">
        <f>IF(ISBLANK(laps_times[[#This Row],[39]]),"DNF",    rounds_cum_time[[#This Row],[38]]+laps_times[[#This Row],[39]])</f>
        <v>0.10028024305555554</v>
      </c>
      <c r="AW80" s="139">
        <f>IF(ISBLANK(laps_times[[#This Row],[40]]),"DNF",    rounds_cum_time[[#This Row],[39]]+laps_times[[#This Row],[40]])</f>
        <v>0.10306212962962961</v>
      </c>
      <c r="AX80" s="139">
        <f>IF(ISBLANK(laps_times[[#This Row],[41]]),"DNF",    rounds_cum_time[[#This Row],[40]]+laps_times[[#This Row],[41]])</f>
        <v>0.10592559027777776</v>
      </c>
      <c r="AY80" s="139">
        <f>IF(ISBLANK(laps_times[[#This Row],[42]]),"DNF",    rounds_cum_time[[#This Row],[41]]+laps_times[[#This Row],[42]])</f>
        <v>0.10882091435185183</v>
      </c>
      <c r="AZ80" s="139">
        <f>IF(ISBLANK(laps_times[[#This Row],[43]]),"DNF",    rounds_cum_time[[#This Row],[42]]+laps_times[[#This Row],[43]])</f>
        <v>0.11172226851851849</v>
      </c>
      <c r="BA80" s="139">
        <f>IF(ISBLANK(laps_times[[#This Row],[44]]),"DNF",    rounds_cum_time[[#This Row],[43]]+laps_times[[#This Row],[44]])</f>
        <v>0.11458527777777774</v>
      </c>
      <c r="BB80" s="139">
        <f>IF(ISBLANK(laps_times[[#This Row],[45]]),"DNF",    rounds_cum_time[[#This Row],[44]]+laps_times[[#This Row],[45]])</f>
        <v>0.11746060185185182</v>
      </c>
      <c r="BC80" s="139">
        <f>IF(ISBLANK(laps_times[[#This Row],[46]]),"DNF",    rounds_cum_time[[#This Row],[45]]+laps_times[[#This Row],[46]])</f>
        <v>0.12043762731481479</v>
      </c>
      <c r="BD80" s="139">
        <f>IF(ISBLANK(laps_times[[#This Row],[47]]),"DNF",    rounds_cum_time[[#This Row],[46]]+laps_times[[#This Row],[47]])</f>
        <v>0.12327474537037035</v>
      </c>
      <c r="BE80" s="139">
        <f>IF(ISBLANK(laps_times[[#This Row],[48]]),"DNF",    rounds_cum_time[[#This Row],[47]]+laps_times[[#This Row],[48]])</f>
        <v>0.12610982638888887</v>
      </c>
      <c r="BF80" s="139">
        <f>IF(ISBLANK(laps_times[[#This Row],[49]]),"DNF",    rounds_cum_time[[#This Row],[48]]+laps_times[[#This Row],[49]])</f>
        <v>0.12898379629629628</v>
      </c>
      <c r="BG80" s="139">
        <f>IF(ISBLANK(laps_times[[#This Row],[50]]),"DNF",    rounds_cum_time[[#This Row],[49]]+laps_times[[#This Row],[50]])</f>
        <v>0.13178971064814812</v>
      </c>
      <c r="BH80" s="139">
        <f>IF(ISBLANK(laps_times[[#This Row],[51]]),"DNF",    rounds_cum_time[[#This Row],[50]]+laps_times[[#This Row],[51]])</f>
        <v>0.13464343749999996</v>
      </c>
      <c r="BI80" s="139">
        <f>IF(ISBLANK(laps_times[[#This Row],[52]]),"DNF",    rounds_cum_time[[#This Row],[51]]+laps_times[[#This Row],[52]])</f>
        <v>0.13756005787037034</v>
      </c>
      <c r="BJ80" s="139">
        <f>IF(ISBLANK(laps_times[[#This Row],[53]]),"DNF",    rounds_cum_time[[#This Row],[52]]+laps_times[[#This Row],[53]])</f>
        <v>0.14038825231481478</v>
      </c>
      <c r="BK80" s="139">
        <f>IF(ISBLANK(laps_times[[#This Row],[54]]),"DNF",    rounds_cum_time[[#This Row],[53]]+laps_times[[#This Row],[54]])</f>
        <v>0.14351065972222218</v>
      </c>
      <c r="BL80" s="139">
        <f>IF(ISBLANK(laps_times[[#This Row],[55]]),"DNF",    rounds_cum_time[[#This Row],[54]]+laps_times[[#This Row],[55]])</f>
        <v>0.14647880787037032</v>
      </c>
      <c r="BM80" s="139">
        <f>IF(ISBLANK(laps_times[[#This Row],[56]]),"DNF",    rounds_cum_time[[#This Row],[55]]+laps_times[[#This Row],[56]])</f>
        <v>0.14962312499999994</v>
      </c>
      <c r="BN80" s="139">
        <f>IF(ISBLANK(laps_times[[#This Row],[57]]),"DNF",    rounds_cum_time[[#This Row],[56]]+laps_times[[#This Row],[57]])</f>
        <v>0.15257686342592586</v>
      </c>
      <c r="BO80" s="139">
        <f>IF(ISBLANK(laps_times[[#This Row],[58]]),"DNF",    rounds_cum_time[[#This Row],[57]]+laps_times[[#This Row],[58]])</f>
        <v>0.15552158564814808</v>
      </c>
      <c r="BP80" s="139">
        <f>IF(ISBLANK(laps_times[[#This Row],[59]]),"DNF",    rounds_cum_time[[#This Row],[58]]+laps_times[[#This Row],[59]])</f>
        <v>0.15859913194444439</v>
      </c>
      <c r="BQ80" s="139">
        <f>IF(ISBLANK(laps_times[[#This Row],[60]]),"DNF",    rounds_cum_time[[#This Row],[59]]+laps_times[[#This Row],[60]])</f>
        <v>0.16158061342592586</v>
      </c>
      <c r="BR80" s="139">
        <f>IF(ISBLANK(laps_times[[#This Row],[61]]),"DNF",    rounds_cum_time[[#This Row],[60]]+laps_times[[#This Row],[61]])</f>
        <v>0.16471160879629623</v>
      </c>
      <c r="BS80" s="139">
        <f>IF(ISBLANK(laps_times[[#This Row],[62]]),"DNF",    rounds_cum_time[[#This Row],[61]]+laps_times[[#This Row],[62]])</f>
        <v>0.16780737268518511</v>
      </c>
      <c r="BT80" s="140">
        <f>IF(ISBLANK(laps_times[[#This Row],[63]]),"DNF",    rounds_cum_time[[#This Row],[62]]+laps_times[[#This Row],[63]])</f>
        <v>0.17045033564814807</v>
      </c>
    </row>
    <row r="81" spans="2:72" x14ac:dyDescent="0.2">
      <c r="B81" s="130">
        <f>laps_times[[#This Row],[poř]]</f>
        <v>76</v>
      </c>
      <c r="C81" s="131">
        <f>laps_times[[#This Row],[s.č.]]</f>
        <v>127</v>
      </c>
      <c r="D81" s="131" t="str">
        <f>laps_times[[#This Row],[jméno]]</f>
        <v>Němečková Martina</v>
      </c>
      <c r="E81" s="132">
        <f>laps_times[[#This Row],[roč]]</f>
        <v>1965</v>
      </c>
      <c r="F81" s="132" t="str">
        <f>laps_times[[#This Row],[kat]]</f>
        <v>ZB</v>
      </c>
      <c r="G81" s="132">
        <f>laps_times[[#This Row],[poř_kat]]</f>
        <v>5</v>
      </c>
      <c r="H81" s="131" t="str">
        <f>laps_times[[#This Row],[klub]]</f>
        <v>SK 4 DV ČB</v>
      </c>
      <c r="I81" s="134">
        <f>laps_times[[#This Row],[celk. čas]]</f>
        <v>0.17065719907407406</v>
      </c>
      <c r="J81" s="139">
        <f>laps_times[[#This Row],[1]]</f>
        <v>3.1022800925925927E-3</v>
      </c>
      <c r="K81" s="139">
        <f>IF(ISBLANK(laps_times[[#This Row],[2]]),"DNF",    rounds_cum_time[[#This Row],[1]]+laps_times[[#This Row],[2]])</f>
        <v>5.4822337962962967E-3</v>
      </c>
      <c r="L81" s="139">
        <f>IF(ISBLANK(laps_times[[#This Row],[3]]),"DNF",    rounds_cum_time[[#This Row],[2]]+laps_times[[#This Row],[3]])</f>
        <v>7.8366203703703705E-3</v>
      </c>
      <c r="M81" s="139">
        <f>IF(ISBLANK(laps_times[[#This Row],[4]]),"DNF",    rounds_cum_time[[#This Row],[3]]+laps_times[[#This Row],[4]])</f>
        <v>1.0207152777777779E-2</v>
      </c>
      <c r="N81" s="139">
        <f>IF(ISBLANK(laps_times[[#This Row],[5]]),"DNF",    rounds_cum_time[[#This Row],[4]]+laps_times[[#This Row],[5]])</f>
        <v>1.2795416666666667E-2</v>
      </c>
      <c r="O81" s="139">
        <f>IF(ISBLANK(laps_times[[#This Row],[6]]),"DNF",    rounds_cum_time[[#This Row],[5]]+laps_times[[#This Row],[6]])</f>
        <v>1.5347905092592592E-2</v>
      </c>
      <c r="P81" s="139">
        <f>IF(ISBLANK(laps_times[[#This Row],[7]]),"DNF",    rounds_cum_time[[#This Row],[6]]+laps_times[[#This Row],[7]])</f>
        <v>1.7883530092592591E-2</v>
      </c>
      <c r="Q81" s="139">
        <f>IF(ISBLANK(laps_times[[#This Row],[8]]),"DNF",    rounds_cum_time[[#This Row],[7]]+laps_times[[#This Row],[8]])</f>
        <v>2.0486215277777775E-2</v>
      </c>
      <c r="R81" s="139">
        <f>IF(ISBLANK(laps_times[[#This Row],[9]]),"DNF",    rounds_cum_time[[#This Row],[8]]+laps_times[[#This Row],[9]])</f>
        <v>2.3033298611111107E-2</v>
      </c>
      <c r="S81" s="139">
        <f>IF(ISBLANK(laps_times[[#This Row],[10]]),"DNF",    rounds_cum_time[[#This Row],[9]]+laps_times[[#This Row],[10]])</f>
        <v>2.5563344907407404E-2</v>
      </c>
      <c r="T81" s="139">
        <f>IF(ISBLANK(laps_times[[#This Row],[11]]),"DNF",    rounds_cum_time[[#This Row],[10]]+laps_times[[#This Row],[11]])</f>
        <v>2.8217037037037034E-2</v>
      </c>
      <c r="U81" s="139">
        <f>IF(ISBLANK(laps_times[[#This Row],[12]]),"DNF",    rounds_cum_time[[#This Row],[11]]+laps_times[[#This Row],[12]])</f>
        <v>3.0863738425925921E-2</v>
      </c>
      <c r="V81" s="139">
        <f>IF(ISBLANK(laps_times[[#This Row],[13]]),"DNF",    rounds_cum_time[[#This Row],[12]]+laps_times[[#This Row],[13]])</f>
        <v>3.3435509259259255E-2</v>
      </c>
      <c r="W81" s="139">
        <f>IF(ISBLANK(laps_times[[#This Row],[14]]),"DNF",    rounds_cum_time[[#This Row],[13]]+laps_times[[#This Row],[14]])</f>
        <v>3.6076898148148143E-2</v>
      </c>
      <c r="X81" s="139">
        <f>IF(ISBLANK(laps_times[[#This Row],[15]]),"DNF",    rounds_cum_time[[#This Row],[14]]+laps_times[[#This Row],[15]])</f>
        <v>3.8747013888888883E-2</v>
      </c>
      <c r="Y81" s="139">
        <f>IF(ISBLANK(laps_times[[#This Row],[16]]),"DNF",    rounds_cum_time[[#This Row],[15]]+laps_times[[#This Row],[16]])</f>
        <v>4.1337708333333327E-2</v>
      </c>
      <c r="Z81" s="139">
        <f>IF(ISBLANK(laps_times[[#This Row],[17]]),"DNF",    rounds_cum_time[[#This Row],[16]]+laps_times[[#This Row],[17]])</f>
        <v>4.3907361111111105E-2</v>
      </c>
      <c r="AA81" s="139">
        <f>IF(ISBLANK(laps_times[[#This Row],[18]]),"DNF",    rounds_cum_time[[#This Row],[17]]+laps_times[[#This Row],[18]])</f>
        <v>4.6665671296296292E-2</v>
      </c>
      <c r="AB81" s="139">
        <f>IF(ISBLANK(laps_times[[#This Row],[19]]),"DNF",    rounds_cum_time[[#This Row],[18]]+laps_times[[#This Row],[19]])</f>
        <v>4.931840277777777E-2</v>
      </c>
      <c r="AC81" s="139">
        <f>IF(ISBLANK(laps_times[[#This Row],[20]]),"DNF",    rounds_cum_time[[#This Row],[19]]+laps_times[[#This Row],[20]])</f>
        <v>5.190112268518518E-2</v>
      </c>
      <c r="AD81" s="139">
        <f>IF(ISBLANK(laps_times[[#This Row],[21]]),"DNF",    rounds_cum_time[[#This Row],[20]]+laps_times[[#This Row],[21]])</f>
        <v>5.4488530092592587E-2</v>
      </c>
      <c r="AE81" s="139">
        <f>IF(ISBLANK(laps_times[[#This Row],[22]]),"DNF",    rounds_cum_time[[#This Row],[21]]+laps_times[[#This Row],[22]])</f>
        <v>5.7155983796296293E-2</v>
      </c>
      <c r="AF81" s="139">
        <f>IF(ISBLANK(laps_times[[#This Row],[23]]),"DNF",    rounds_cum_time[[#This Row],[22]]+laps_times[[#This Row],[23]])</f>
        <v>5.9910208333333333E-2</v>
      </c>
      <c r="AG81" s="139">
        <f>IF(ISBLANK(laps_times[[#This Row],[24]]),"DNF",    rounds_cum_time[[#This Row],[23]]+laps_times[[#This Row],[24]])</f>
        <v>6.2571192129629624E-2</v>
      </c>
      <c r="AH81" s="139">
        <f>IF(ISBLANK(laps_times[[#This Row],[25]]),"DNF",    rounds_cum_time[[#This Row],[24]]+laps_times[[#This Row],[25]])</f>
        <v>6.5189444444444439E-2</v>
      </c>
      <c r="AI81" s="139">
        <f>IF(ISBLANK(laps_times[[#This Row],[26]]),"DNF",    rounds_cum_time[[#This Row],[25]]+laps_times[[#This Row],[26]])</f>
        <v>6.7789282407407406E-2</v>
      </c>
      <c r="AJ81" s="139">
        <f>IF(ISBLANK(laps_times[[#This Row],[27]]),"DNF",    rounds_cum_time[[#This Row],[26]]+laps_times[[#This Row],[27]])</f>
        <v>7.0551307870370367E-2</v>
      </c>
      <c r="AK81" s="139">
        <f>IF(ISBLANK(laps_times[[#This Row],[28]]),"DNF",    rounds_cum_time[[#This Row],[27]]+laps_times[[#This Row],[28]])</f>
        <v>7.3210590277777779E-2</v>
      </c>
      <c r="AL81" s="139">
        <f>IF(ISBLANK(laps_times[[#This Row],[29]]),"DNF",    rounds_cum_time[[#This Row],[28]]+laps_times[[#This Row],[29]])</f>
        <v>7.5807407407407407E-2</v>
      </c>
      <c r="AM81" s="139">
        <f>IF(ISBLANK(laps_times[[#This Row],[30]]),"DNF",    rounds_cum_time[[#This Row],[29]]+laps_times[[#This Row],[30]])</f>
        <v>7.8640277777777781E-2</v>
      </c>
      <c r="AN81" s="139">
        <f>IF(ISBLANK(laps_times[[#This Row],[31]]),"DNF",    rounds_cum_time[[#This Row],[30]]+laps_times[[#This Row],[31]])</f>
        <v>8.1482152777777775E-2</v>
      </c>
      <c r="AO81" s="139">
        <f>IF(ISBLANK(laps_times[[#This Row],[32]]),"DNF",    rounds_cum_time[[#This Row],[31]]+laps_times[[#This Row],[32]])</f>
        <v>8.4094189814814813E-2</v>
      </c>
      <c r="AP81" s="139">
        <f>IF(ISBLANK(laps_times[[#This Row],[33]]),"DNF",    rounds_cum_time[[#This Row],[32]]+laps_times[[#This Row],[33]])</f>
        <v>8.668052083333333E-2</v>
      </c>
      <c r="AQ81" s="139">
        <f>IF(ISBLANK(laps_times[[#This Row],[34]]),"DNF",    rounds_cum_time[[#This Row],[33]]+laps_times[[#This Row],[34]])</f>
        <v>8.922359953703704E-2</v>
      </c>
      <c r="AR81" s="139">
        <f>IF(ISBLANK(laps_times[[#This Row],[35]]),"DNF",    rounds_cum_time[[#This Row],[34]]+laps_times[[#This Row],[35]])</f>
        <v>9.1749907407407405E-2</v>
      </c>
      <c r="AS81" s="139">
        <f>IF(ISBLANK(laps_times[[#This Row],[36]]),"DNF",    rounds_cum_time[[#This Row],[35]]+laps_times[[#This Row],[36]])</f>
        <v>9.4541886574074072E-2</v>
      </c>
      <c r="AT81" s="139">
        <f>IF(ISBLANK(laps_times[[#This Row],[37]]),"DNF",    rounds_cum_time[[#This Row],[36]]+laps_times[[#This Row],[37]])</f>
        <v>9.7102523148148143E-2</v>
      </c>
      <c r="AU81" s="139">
        <f>IF(ISBLANK(laps_times[[#This Row],[38]]),"DNF",    rounds_cum_time[[#This Row],[37]]+laps_times[[#This Row],[38]])</f>
        <v>9.9763761574074072E-2</v>
      </c>
      <c r="AV81" s="139">
        <f>IF(ISBLANK(laps_times[[#This Row],[39]]),"DNF",    rounds_cum_time[[#This Row],[38]]+laps_times[[#This Row],[39]])</f>
        <v>0.10254740740740741</v>
      </c>
      <c r="AW81" s="139">
        <f>IF(ISBLANK(laps_times[[#This Row],[40]]),"DNF",    rounds_cum_time[[#This Row],[39]]+laps_times[[#This Row],[40]])</f>
        <v>0.1052579861111111</v>
      </c>
      <c r="AX81" s="139">
        <f>IF(ISBLANK(laps_times[[#This Row],[41]]),"DNF",    rounds_cum_time[[#This Row],[40]]+laps_times[[#This Row],[41]])</f>
        <v>0.10806177083333332</v>
      </c>
      <c r="AY81" s="139">
        <f>IF(ISBLANK(laps_times[[#This Row],[42]]),"DNF",    rounds_cum_time[[#This Row],[41]]+laps_times[[#This Row],[42]])</f>
        <v>0.11145170138888888</v>
      </c>
      <c r="AZ81" s="139">
        <f>IF(ISBLANK(laps_times[[#This Row],[43]]),"DNF",    rounds_cum_time[[#This Row],[42]]+laps_times[[#This Row],[43]])</f>
        <v>0.11407908564814814</v>
      </c>
      <c r="BA81" s="139">
        <f>IF(ISBLANK(laps_times[[#This Row],[44]]),"DNF",    rounds_cum_time[[#This Row],[43]]+laps_times[[#This Row],[44]])</f>
        <v>0.11674758101851851</v>
      </c>
      <c r="BB81" s="139">
        <f>IF(ISBLANK(laps_times[[#This Row],[45]]),"DNF",    rounds_cum_time[[#This Row],[44]]+laps_times[[#This Row],[45]])</f>
        <v>0.11957873842592592</v>
      </c>
      <c r="BC81" s="139">
        <f>IF(ISBLANK(laps_times[[#This Row],[46]]),"DNF",    rounds_cum_time[[#This Row],[45]]+laps_times[[#This Row],[46]])</f>
        <v>0.12221119212962962</v>
      </c>
      <c r="BD81" s="139">
        <f>IF(ISBLANK(laps_times[[#This Row],[47]]),"DNF",    rounds_cum_time[[#This Row],[46]]+laps_times[[#This Row],[47]])</f>
        <v>0.12502674768518518</v>
      </c>
      <c r="BE81" s="139">
        <f>IF(ISBLANK(laps_times[[#This Row],[48]]),"DNF",    rounds_cum_time[[#This Row],[47]]+laps_times[[#This Row],[48]])</f>
        <v>0.12782168981481482</v>
      </c>
      <c r="BF81" s="139">
        <f>IF(ISBLANK(laps_times[[#This Row],[49]]),"DNF",    rounds_cum_time[[#This Row],[48]]+laps_times[[#This Row],[49]])</f>
        <v>0.13051824074074075</v>
      </c>
      <c r="BG81" s="139">
        <f>IF(ISBLANK(laps_times[[#This Row],[50]]),"DNF",    rounds_cum_time[[#This Row],[49]]+laps_times[[#This Row],[50]])</f>
        <v>0.13346232638888891</v>
      </c>
      <c r="BH81" s="139">
        <f>IF(ISBLANK(laps_times[[#This Row],[51]]),"DNF",    rounds_cum_time[[#This Row],[50]]+laps_times[[#This Row],[51]])</f>
        <v>0.13601064814814817</v>
      </c>
      <c r="BI81" s="139">
        <f>IF(ISBLANK(laps_times[[#This Row],[52]]),"DNF",    rounds_cum_time[[#This Row],[51]]+laps_times[[#This Row],[52]])</f>
        <v>0.13868618055555557</v>
      </c>
      <c r="BJ81" s="139">
        <f>IF(ISBLANK(laps_times[[#This Row],[53]]),"DNF",    rounds_cum_time[[#This Row],[52]]+laps_times[[#This Row],[53]])</f>
        <v>0.14143446759259259</v>
      </c>
      <c r="BK81" s="139">
        <f>IF(ISBLANK(laps_times[[#This Row],[54]]),"DNF",    rounds_cum_time[[#This Row],[53]]+laps_times[[#This Row],[54]])</f>
        <v>0.14441471064814815</v>
      </c>
      <c r="BL81" s="139">
        <f>IF(ISBLANK(laps_times[[#This Row],[55]]),"DNF",    rounds_cum_time[[#This Row],[54]]+laps_times[[#This Row],[55]])</f>
        <v>0.14731215277777779</v>
      </c>
      <c r="BM81" s="139">
        <f>IF(ISBLANK(laps_times[[#This Row],[56]]),"DNF",    rounds_cum_time[[#This Row],[55]]+laps_times[[#This Row],[56]])</f>
        <v>0.15015678240740743</v>
      </c>
      <c r="BN81" s="139">
        <f>IF(ISBLANK(laps_times[[#This Row],[57]]),"DNF",    rounds_cum_time[[#This Row],[56]]+laps_times[[#This Row],[57]])</f>
        <v>0.15300141203703707</v>
      </c>
      <c r="BO81" s="139">
        <f>IF(ISBLANK(laps_times[[#This Row],[58]]),"DNF",    rounds_cum_time[[#This Row],[57]]+laps_times[[#This Row],[58]])</f>
        <v>0.15591285879629632</v>
      </c>
      <c r="BP81" s="139">
        <f>IF(ISBLANK(laps_times[[#This Row],[59]]),"DNF",    rounds_cum_time[[#This Row],[58]]+laps_times[[#This Row],[59]])</f>
        <v>0.15878159722222224</v>
      </c>
      <c r="BQ81" s="139">
        <f>IF(ISBLANK(laps_times[[#This Row],[60]]),"DNF",    rounds_cum_time[[#This Row],[59]]+laps_times[[#This Row],[60]])</f>
        <v>0.16173730324074076</v>
      </c>
      <c r="BR81" s="139">
        <f>IF(ISBLANK(laps_times[[#This Row],[61]]),"DNF",    rounds_cum_time[[#This Row],[60]]+laps_times[[#This Row],[61]])</f>
        <v>0.16453934027777781</v>
      </c>
      <c r="BS81" s="139">
        <f>IF(ISBLANK(laps_times[[#This Row],[62]]),"DNF",    rounds_cum_time[[#This Row],[61]]+laps_times[[#This Row],[62]])</f>
        <v>0.16761375000000003</v>
      </c>
      <c r="BT81" s="140">
        <f>IF(ISBLANK(laps_times[[#This Row],[63]]),"DNF",    rounds_cum_time[[#This Row],[62]]+laps_times[[#This Row],[63]])</f>
        <v>0.17065719907407412</v>
      </c>
    </row>
    <row r="82" spans="2:72" x14ac:dyDescent="0.2">
      <c r="B82" s="130">
        <f>laps_times[[#This Row],[poř]]</f>
        <v>77</v>
      </c>
      <c r="C82" s="131">
        <f>laps_times[[#This Row],[s.č.]]</f>
        <v>99</v>
      </c>
      <c r="D82" s="131" t="str">
        <f>laps_times[[#This Row],[jméno]]</f>
        <v>Valiga Petr</v>
      </c>
      <c r="E82" s="132">
        <f>laps_times[[#This Row],[roč]]</f>
        <v>1973</v>
      </c>
      <c r="F82" s="132" t="str">
        <f>laps_times[[#This Row],[kat]]</f>
        <v>MB</v>
      </c>
      <c r="G82" s="132">
        <f>laps_times[[#This Row],[poř_kat]]</f>
        <v>33</v>
      </c>
      <c r="H82" s="131" t="str">
        <f>laps_times[[#This Row],[klub]]</f>
        <v>Skrejchovský střely</v>
      </c>
      <c r="I82" s="134">
        <f>laps_times[[#This Row],[celk. čas]]</f>
        <v>0.17069071759259258</v>
      </c>
      <c r="J82" s="139">
        <f>laps_times[[#This Row],[1]]</f>
        <v>2.9683101851851849E-3</v>
      </c>
      <c r="K82" s="139">
        <f>IF(ISBLANK(laps_times[[#This Row],[2]]),"DNF",    rounds_cum_time[[#This Row],[1]]+laps_times[[#This Row],[2]])</f>
        <v>5.2025462962962954E-3</v>
      </c>
      <c r="L82" s="139">
        <f>IF(ISBLANK(laps_times[[#This Row],[3]]),"DNF",    rounds_cum_time[[#This Row],[2]]+laps_times[[#This Row],[3]])</f>
        <v>7.4467129629629623E-3</v>
      </c>
      <c r="M82" s="139">
        <f>IF(ISBLANK(laps_times[[#This Row],[4]]),"DNF",    rounds_cum_time[[#This Row],[3]]+laps_times[[#This Row],[4]])</f>
        <v>9.6669791666666657E-3</v>
      </c>
      <c r="N82" s="139">
        <f>IF(ISBLANK(laps_times[[#This Row],[5]]),"DNF",    rounds_cum_time[[#This Row],[4]]+laps_times[[#This Row],[5]])</f>
        <v>1.1916643518518517E-2</v>
      </c>
      <c r="O82" s="139">
        <f>IF(ISBLANK(laps_times[[#This Row],[6]]),"DNF",    rounds_cum_time[[#This Row],[5]]+laps_times[[#This Row],[6]])</f>
        <v>1.4173900462962961E-2</v>
      </c>
      <c r="P82" s="139">
        <f>IF(ISBLANK(laps_times[[#This Row],[7]]),"DNF",    rounds_cum_time[[#This Row],[6]]+laps_times[[#This Row],[7]])</f>
        <v>1.6365138888888887E-2</v>
      </c>
      <c r="Q82" s="139">
        <f>IF(ISBLANK(laps_times[[#This Row],[8]]),"DNF",    rounds_cum_time[[#This Row],[7]]+laps_times[[#This Row],[8]])</f>
        <v>1.8559606481481479E-2</v>
      </c>
      <c r="R82" s="139">
        <f>IF(ISBLANK(laps_times[[#This Row],[9]]),"DNF",    rounds_cum_time[[#This Row],[8]]+laps_times[[#This Row],[9]])</f>
        <v>2.07487037037037E-2</v>
      </c>
      <c r="S82" s="139">
        <f>IF(ISBLANK(laps_times[[#This Row],[10]]),"DNF",    rounds_cum_time[[#This Row],[9]]+laps_times[[#This Row],[10]])</f>
        <v>2.2913263888888886E-2</v>
      </c>
      <c r="T82" s="139">
        <f>IF(ISBLANK(laps_times[[#This Row],[11]]),"DNF",    rounds_cum_time[[#This Row],[10]]+laps_times[[#This Row],[11]])</f>
        <v>2.5096898148148146E-2</v>
      </c>
      <c r="U82" s="139">
        <f>IF(ISBLANK(laps_times[[#This Row],[12]]),"DNF",    rounds_cum_time[[#This Row],[11]]+laps_times[[#This Row],[12]])</f>
        <v>2.7296817129629627E-2</v>
      </c>
      <c r="V82" s="139">
        <f>IF(ISBLANK(laps_times[[#This Row],[13]]),"DNF",    rounds_cum_time[[#This Row],[12]]+laps_times[[#This Row],[13]])</f>
        <v>2.9551585648148145E-2</v>
      </c>
      <c r="W82" s="139">
        <f>IF(ISBLANK(laps_times[[#This Row],[14]]),"DNF",    rounds_cum_time[[#This Row],[13]]+laps_times[[#This Row],[14]])</f>
        <v>3.1791006944444443E-2</v>
      </c>
      <c r="X82" s="139">
        <f>IF(ISBLANK(laps_times[[#This Row],[15]]),"DNF",    rounds_cum_time[[#This Row],[14]]+laps_times[[#This Row],[15]])</f>
        <v>3.4044375000000002E-2</v>
      </c>
      <c r="Y82" s="139">
        <f>IF(ISBLANK(laps_times[[#This Row],[16]]),"DNF",    rounds_cum_time[[#This Row],[15]]+laps_times[[#This Row],[16]])</f>
        <v>3.6316504629629633E-2</v>
      </c>
      <c r="Z82" s="139">
        <f>IF(ISBLANK(laps_times[[#This Row],[17]]),"DNF",    rounds_cum_time[[#This Row],[16]]+laps_times[[#This Row],[17]])</f>
        <v>3.8607939814814821E-2</v>
      </c>
      <c r="AA82" s="139">
        <f>IF(ISBLANK(laps_times[[#This Row],[18]]),"DNF",    rounds_cum_time[[#This Row],[17]]+laps_times[[#This Row],[18]])</f>
        <v>4.0884293981481488E-2</v>
      </c>
      <c r="AB82" s="139">
        <f>IF(ISBLANK(laps_times[[#This Row],[19]]),"DNF",    rounds_cum_time[[#This Row],[18]]+laps_times[[#This Row],[19]])</f>
        <v>4.3151620370370375E-2</v>
      </c>
      <c r="AC82" s="139">
        <f>IF(ISBLANK(laps_times[[#This Row],[20]]),"DNF",    rounds_cum_time[[#This Row],[19]]+laps_times[[#This Row],[20]])</f>
        <v>4.5453923611111113E-2</v>
      </c>
      <c r="AD82" s="139">
        <f>IF(ISBLANK(laps_times[[#This Row],[21]]),"DNF",    rounds_cum_time[[#This Row],[20]]+laps_times[[#This Row],[21]])</f>
        <v>4.7800023148148151E-2</v>
      </c>
      <c r="AE82" s="139">
        <f>IF(ISBLANK(laps_times[[#This Row],[22]]),"DNF",    rounds_cum_time[[#This Row],[21]]+laps_times[[#This Row],[22]])</f>
        <v>5.0250324074074079E-2</v>
      </c>
      <c r="AF82" s="139">
        <f>IF(ISBLANK(laps_times[[#This Row],[23]]),"DNF",    rounds_cum_time[[#This Row],[22]]+laps_times[[#This Row],[23]])</f>
        <v>5.267694444444445E-2</v>
      </c>
      <c r="AG82" s="139">
        <f>IF(ISBLANK(laps_times[[#This Row],[24]]),"DNF",    rounds_cum_time[[#This Row],[23]]+laps_times[[#This Row],[24]])</f>
        <v>5.5144976851851858E-2</v>
      </c>
      <c r="AH82" s="139">
        <f>IF(ISBLANK(laps_times[[#This Row],[25]]),"DNF",    rounds_cum_time[[#This Row],[24]]+laps_times[[#This Row],[25]])</f>
        <v>5.7588564814814822E-2</v>
      </c>
      <c r="AI82" s="139">
        <f>IF(ISBLANK(laps_times[[#This Row],[26]]),"DNF",    rounds_cum_time[[#This Row],[25]]+laps_times[[#This Row],[26]])</f>
        <v>6.0020879629629639E-2</v>
      </c>
      <c r="AJ82" s="139">
        <f>IF(ISBLANK(laps_times[[#This Row],[27]]),"DNF",    rounds_cum_time[[#This Row],[26]]+laps_times[[#This Row],[27]])</f>
        <v>6.2515462962962967E-2</v>
      </c>
      <c r="AK82" s="139">
        <f>IF(ISBLANK(laps_times[[#This Row],[28]]),"DNF",    rounds_cum_time[[#This Row],[27]]+laps_times[[#This Row],[28]])</f>
        <v>6.4986493055555566E-2</v>
      </c>
      <c r="AL82" s="139">
        <f>IF(ISBLANK(laps_times[[#This Row],[29]]),"DNF",    rounds_cum_time[[#This Row],[28]]+laps_times[[#This Row],[29]])</f>
        <v>6.7469849537037052E-2</v>
      </c>
      <c r="AM82" s="139">
        <f>IF(ISBLANK(laps_times[[#This Row],[30]]),"DNF",    rounds_cum_time[[#This Row],[29]]+laps_times[[#This Row],[30]])</f>
        <v>6.9975717592592607E-2</v>
      </c>
      <c r="AN82" s="139">
        <f>IF(ISBLANK(laps_times[[#This Row],[31]]),"DNF",    rounds_cum_time[[#This Row],[30]]+laps_times[[#This Row],[31]])</f>
        <v>7.253282407407409E-2</v>
      </c>
      <c r="AO82" s="139">
        <f>IF(ISBLANK(laps_times[[#This Row],[32]]),"DNF",    rounds_cum_time[[#This Row],[31]]+laps_times[[#This Row],[32]])</f>
        <v>7.5148067129629639E-2</v>
      </c>
      <c r="AP82" s="139">
        <f>IF(ISBLANK(laps_times[[#This Row],[33]]),"DNF",    rounds_cum_time[[#This Row],[32]]+laps_times[[#This Row],[33]])</f>
        <v>7.7710752314814821E-2</v>
      </c>
      <c r="AQ82" s="139">
        <f>IF(ISBLANK(laps_times[[#This Row],[34]]),"DNF",    rounds_cum_time[[#This Row],[33]]+laps_times[[#This Row],[34]])</f>
        <v>8.0280543981481489E-2</v>
      </c>
      <c r="AR82" s="139">
        <f>IF(ISBLANK(laps_times[[#This Row],[35]]),"DNF",    rounds_cum_time[[#This Row],[34]]+laps_times[[#This Row],[35]])</f>
        <v>8.2909386574074082E-2</v>
      </c>
      <c r="AS82" s="139">
        <f>IF(ISBLANK(laps_times[[#This Row],[36]]),"DNF",    rounds_cum_time[[#This Row],[35]]+laps_times[[#This Row],[36]])</f>
        <v>8.5580914351851861E-2</v>
      </c>
      <c r="AT82" s="139">
        <f>IF(ISBLANK(laps_times[[#This Row],[37]]),"DNF",    rounds_cum_time[[#This Row],[36]]+laps_times[[#This Row],[37]])</f>
        <v>8.8366435185185194E-2</v>
      </c>
      <c r="AU82" s="139">
        <f>IF(ISBLANK(laps_times[[#This Row],[38]]),"DNF",    rounds_cum_time[[#This Row],[37]]+laps_times[[#This Row],[38]])</f>
        <v>9.1068831018518523E-2</v>
      </c>
      <c r="AV82" s="139">
        <f>IF(ISBLANK(laps_times[[#This Row],[39]]),"DNF",    rounds_cum_time[[#This Row],[38]]+laps_times[[#This Row],[39]])</f>
        <v>9.3825000000000006E-2</v>
      </c>
      <c r="AW82" s="139">
        <f>IF(ISBLANK(laps_times[[#This Row],[40]]),"DNF",    rounds_cum_time[[#This Row],[39]]+laps_times[[#This Row],[40]])</f>
        <v>9.6741250000000001E-2</v>
      </c>
      <c r="AX82" s="139">
        <f>IF(ISBLANK(laps_times[[#This Row],[41]]),"DNF",    rounds_cum_time[[#This Row],[40]]+laps_times[[#This Row],[41]])</f>
        <v>9.9589965277777776E-2</v>
      </c>
      <c r="AY82" s="139">
        <f>IF(ISBLANK(laps_times[[#This Row],[42]]),"DNF",    rounds_cum_time[[#This Row],[41]]+laps_times[[#This Row],[42]])</f>
        <v>0.10242348379629629</v>
      </c>
      <c r="AZ82" s="139">
        <f>IF(ISBLANK(laps_times[[#This Row],[43]]),"DNF",    rounds_cum_time[[#This Row],[42]]+laps_times[[#This Row],[43]])</f>
        <v>0.10527628472222221</v>
      </c>
      <c r="BA82" s="139">
        <f>IF(ISBLANK(laps_times[[#This Row],[44]]),"DNF",    rounds_cum_time[[#This Row],[43]]+laps_times[[#This Row],[44]])</f>
        <v>0.10844395833333333</v>
      </c>
      <c r="BB82" s="139">
        <f>IF(ISBLANK(laps_times[[#This Row],[45]]),"DNF",    rounds_cum_time[[#This Row],[44]]+laps_times[[#This Row],[45]])</f>
        <v>0.11135372685185184</v>
      </c>
      <c r="BC82" s="139">
        <f>IF(ISBLANK(laps_times[[#This Row],[46]]),"DNF",    rounds_cum_time[[#This Row],[45]]+laps_times[[#This Row],[46]])</f>
        <v>0.11433336805555554</v>
      </c>
      <c r="BD82" s="139">
        <f>IF(ISBLANK(laps_times[[#This Row],[47]]),"DNF",    rounds_cum_time[[#This Row],[46]]+laps_times[[#This Row],[47]])</f>
        <v>0.11726541666666665</v>
      </c>
      <c r="BE82" s="139">
        <f>IF(ISBLANK(laps_times[[#This Row],[48]]),"DNF",    rounds_cum_time[[#This Row],[47]]+laps_times[[#This Row],[48]])</f>
        <v>0.12062701388888887</v>
      </c>
      <c r="BF82" s="139">
        <f>IF(ISBLANK(laps_times[[#This Row],[49]]),"DNF",    rounds_cum_time[[#This Row],[48]]+laps_times[[#This Row],[49]])</f>
        <v>0.12358541666666664</v>
      </c>
      <c r="BG82" s="139">
        <f>IF(ISBLANK(laps_times[[#This Row],[50]]),"DNF",    rounds_cum_time[[#This Row],[49]]+laps_times[[#This Row],[50]])</f>
        <v>0.12699314814814813</v>
      </c>
      <c r="BH82" s="139">
        <f>IF(ISBLANK(laps_times[[#This Row],[51]]),"DNF",    rounds_cum_time[[#This Row],[50]]+laps_times[[#This Row],[51]])</f>
        <v>0.13002569444444442</v>
      </c>
      <c r="BI82" s="139">
        <f>IF(ISBLANK(laps_times[[#This Row],[52]]),"DNF",    rounds_cum_time[[#This Row],[51]]+laps_times[[#This Row],[52]])</f>
        <v>0.13341982638888886</v>
      </c>
      <c r="BJ82" s="139">
        <f>IF(ISBLANK(laps_times[[#This Row],[53]]),"DNF",    rounds_cum_time[[#This Row],[52]]+laps_times[[#This Row],[53]])</f>
        <v>0.13695644675925922</v>
      </c>
      <c r="BK82" s="139">
        <f>IF(ISBLANK(laps_times[[#This Row],[54]]),"DNF",    rounds_cum_time[[#This Row],[53]]+laps_times[[#This Row],[54]])</f>
        <v>0.1401468981481481</v>
      </c>
      <c r="BL82" s="139">
        <f>IF(ISBLANK(laps_times[[#This Row],[55]]),"DNF",    rounds_cum_time[[#This Row],[54]]+laps_times[[#This Row],[55]])</f>
        <v>0.14358526620370365</v>
      </c>
      <c r="BM82" s="139">
        <f>IF(ISBLANK(laps_times[[#This Row],[56]]),"DNF",    rounds_cum_time[[#This Row],[55]]+laps_times[[#This Row],[56]])</f>
        <v>0.14668210648148144</v>
      </c>
      <c r="BN82" s="139">
        <f>IF(ISBLANK(laps_times[[#This Row],[57]]),"DNF",    rounds_cum_time[[#This Row],[56]]+laps_times[[#This Row],[57]])</f>
        <v>0.15019708333333329</v>
      </c>
      <c r="BO82" s="139">
        <f>IF(ISBLANK(laps_times[[#This Row],[58]]),"DNF",    rounds_cum_time[[#This Row],[57]]+laps_times[[#This Row],[58]])</f>
        <v>0.15346273148148143</v>
      </c>
      <c r="BP82" s="139">
        <f>IF(ISBLANK(laps_times[[#This Row],[59]]),"DNF",    rounds_cum_time[[#This Row],[58]]+laps_times[[#This Row],[59]])</f>
        <v>0.15685863425925919</v>
      </c>
      <c r="BQ82" s="139">
        <f>IF(ISBLANK(laps_times[[#This Row],[60]]),"DNF",    rounds_cum_time[[#This Row],[59]]+laps_times[[#This Row],[60]])</f>
        <v>0.16056480324074068</v>
      </c>
      <c r="BR82" s="139">
        <f>IF(ISBLANK(laps_times[[#This Row],[61]]),"DNF",    rounds_cum_time[[#This Row],[60]]+laps_times[[#This Row],[61]])</f>
        <v>0.16400357638888882</v>
      </c>
      <c r="BS82" s="139">
        <f>IF(ISBLANK(laps_times[[#This Row],[62]]),"DNF",    rounds_cum_time[[#This Row],[61]]+laps_times[[#This Row],[62]])</f>
        <v>0.1676439004629629</v>
      </c>
      <c r="BT82" s="140">
        <f>IF(ISBLANK(laps_times[[#This Row],[63]]),"DNF",    rounds_cum_time[[#This Row],[62]]+laps_times[[#This Row],[63]])</f>
        <v>0.17069071759259252</v>
      </c>
    </row>
    <row r="83" spans="2:72" x14ac:dyDescent="0.2">
      <c r="B83" s="130">
        <f>laps_times[[#This Row],[poř]]</f>
        <v>78</v>
      </c>
      <c r="C83" s="131">
        <f>laps_times[[#This Row],[s.č.]]</f>
        <v>85</v>
      </c>
      <c r="D83" s="131" t="str">
        <f>laps_times[[#This Row],[jméno]]</f>
        <v>Lácha Radek</v>
      </c>
      <c r="E83" s="132">
        <f>laps_times[[#This Row],[roč]]</f>
        <v>1971</v>
      </c>
      <c r="F83" s="132" t="str">
        <f>laps_times[[#This Row],[kat]]</f>
        <v>MB</v>
      </c>
      <c r="G83" s="132">
        <f>laps_times[[#This Row],[poř_kat]]</f>
        <v>34</v>
      </c>
      <c r="H83" s="131" t="str">
        <f>laps_times[[#This Row],[klub]]</f>
        <v>RESOLUTION TEAM</v>
      </c>
      <c r="I83" s="134">
        <f>laps_times[[#This Row],[celk. čas]]</f>
        <v>0.17157211805555553</v>
      </c>
      <c r="J83" s="139">
        <f>laps_times[[#This Row],[1]]</f>
        <v>3.5381712962962958E-3</v>
      </c>
      <c r="K83" s="139">
        <f>IF(ISBLANK(laps_times[[#This Row],[2]]),"DNF",    rounds_cum_time[[#This Row],[1]]+laps_times[[#This Row],[2]])</f>
        <v>6.249537037037037E-3</v>
      </c>
      <c r="L83" s="139">
        <f>IF(ISBLANK(laps_times[[#This Row],[3]]),"DNF",    rounds_cum_time[[#This Row],[2]]+laps_times[[#This Row],[3]])</f>
        <v>8.9989699074074069E-3</v>
      </c>
      <c r="M83" s="139">
        <f>IF(ISBLANK(laps_times[[#This Row],[4]]),"DNF",    rounds_cum_time[[#This Row],[3]]+laps_times[[#This Row],[4]])</f>
        <v>1.1713576388888888E-2</v>
      </c>
      <c r="N83" s="139">
        <f>IF(ISBLANK(laps_times[[#This Row],[5]]),"DNF",    rounds_cum_time[[#This Row],[4]]+laps_times[[#This Row],[5]])</f>
        <v>1.4377222222222222E-2</v>
      </c>
      <c r="O83" s="139">
        <f>IF(ISBLANK(laps_times[[#This Row],[6]]),"DNF",    rounds_cum_time[[#This Row],[5]]+laps_times[[#This Row],[6]])</f>
        <v>1.7109467592592593E-2</v>
      </c>
      <c r="P83" s="139">
        <f>IF(ISBLANK(laps_times[[#This Row],[7]]),"DNF",    rounds_cum_time[[#This Row],[6]]+laps_times[[#This Row],[7]])</f>
        <v>1.9803171296296298E-2</v>
      </c>
      <c r="Q83" s="139">
        <f>IF(ISBLANK(laps_times[[#This Row],[8]]),"DNF",    rounds_cum_time[[#This Row],[7]]+laps_times[[#This Row],[8]])</f>
        <v>2.2471238425925927E-2</v>
      </c>
      <c r="R83" s="139">
        <f>IF(ISBLANK(laps_times[[#This Row],[9]]),"DNF",    rounds_cum_time[[#This Row],[8]]+laps_times[[#This Row],[9]])</f>
        <v>2.5175370370370372E-2</v>
      </c>
      <c r="S83" s="139">
        <f>IF(ISBLANK(laps_times[[#This Row],[10]]),"DNF",    rounds_cum_time[[#This Row],[9]]+laps_times[[#This Row],[10]])</f>
        <v>2.7924386574074075E-2</v>
      </c>
      <c r="T83" s="139">
        <f>IF(ISBLANK(laps_times[[#This Row],[11]]),"DNF",    rounds_cum_time[[#This Row],[10]]+laps_times[[#This Row],[11]])</f>
        <v>3.0611423611111112E-2</v>
      </c>
      <c r="U83" s="139">
        <f>IF(ISBLANK(laps_times[[#This Row],[12]]),"DNF",    rounds_cum_time[[#This Row],[11]]+laps_times[[#This Row],[12]])</f>
        <v>3.3336446759259258E-2</v>
      </c>
      <c r="V83" s="139">
        <f>IF(ISBLANK(laps_times[[#This Row],[13]]),"DNF",    rounds_cum_time[[#This Row],[12]]+laps_times[[#This Row],[13]])</f>
        <v>3.5986388888888887E-2</v>
      </c>
      <c r="W83" s="139">
        <f>IF(ISBLANK(laps_times[[#This Row],[14]]),"DNF",    rounds_cum_time[[#This Row],[13]]+laps_times[[#This Row],[14]])</f>
        <v>3.8630347222222222E-2</v>
      </c>
      <c r="X83" s="139">
        <f>IF(ISBLANK(laps_times[[#This Row],[15]]),"DNF",    rounds_cum_time[[#This Row],[14]]+laps_times[[#This Row],[15]])</f>
        <v>4.1280208333333332E-2</v>
      </c>
      <c r="Y83" s="139">
        <f>IF(ISBLANK(laps_times[[#This Row],[16]]),"DNF",    rounds_cum_time[[#This Row],[15]]+laps_times[[#This Row],[16]])</f>
        <v>4.3913530092592593E-2</v>
      </c>
      <c r="Z83" s="139">
        <f>IF(ISBLANK(laps_times[[#This Row],[17]]),"DNF",    rounds_cum_time[[#This Row],[16]]+laps_times[[#This Row],[17]])</f>
        <v>4.6564861111111112E-2</v>
      </c>
      <c r="AA83" s="139">
        <f>IF(ISBLANK(laps_times[[#This Row],[18]]),"DNF",    rounds_cum_time[[#This Row],[17]]+laps_times[[#This Row],[18]])</f>
        <v>4.9184641203703708E-2</v>
      </c>
      <c r="AB83" s="139">
        <f>IF(ISBLANK(laps_times[[#This Row],[19]]),"DNF",    rounds_cum_time[[#This Row],[18]]+laps_times[[#This Row],[19]])</f>
        <v>5.1954675925925932E-2</v>
      </c>
      <c r="AC83" s="139">
        <f>IF(ISBLANK(laps_times[[#This Row],[20]]),"DNF",    rounds_cum_time[[#This Row],[19]]+laps_times[[#This Row],[20]])</f>
        <v>5.4587233796296306E-2</v>
      </c>
      <c r="AD83" s="139">
        <f>IF(ISBLANK(laps_times[[#This Row],[21]]),"DNF",    rounds_cum_time[[#This Row],[20]]+laps_times[[#This Row],[21]])</f>
        <v>5.7248263888888901E-2</v>
      </c>
      <c r="AE83" s="139">
        <f>IF(ISBLANK(laps_times[[#This Row],[22]]),"DNF",    rounds_cum_time[[#This Row],[21]]+laps_times[[#This Row],[22]])</f>
        <v>5.994516203703705E-2</v>
      </c>
      <c r="AF83" s="139">
        <f>IF(ISBLANK(laps_times[[#This Row],[23]]),"DNF",    rounds_cum_time[[#This Row],[22]]+laps_times[[#This Row],[23]])</f>
        <v>6.267653935185187E-2</v>
      </c>
      <c r="AG83" s="139">
        <f>IF(ISBLANK(laps_times[[#This Row],[24]]),"DNF",    rounds_cum_time[[#This Row],[23]]+laps_times[[#This Row],[24]])</f>
        <v>6.533840277777779E-2</v>
      </c>
      <c r="AH83" s="139">
        <f>IF(ISBLANK(laps_times[[#This Row],[25]]),"DNF",    rounds_cum_time[[#This Row],[24]]+laps_times[[#This Row],[25]])</f>
        <v>6.7999745370370387E-2</v>
      </c>
      <c r="AI83" s="139">
        <f>IF(ISBLANK(laps_times[[#This Row],[26]]),"DNF",    rounds_cum_time[[#This Row],[25]]+laps_times[[#This Row],[26]])</f>
        <v>7.0692025462962979E-2</v>
      </c>
      <c r="AJ83" s="139">
        <f>IF(ISBLANK(laps_times[[#This Row],[27]]),"DNF",    rounds_cum_time[[#This Row],[26]]+laps_times[[#This Row],[27]])</f>
        <v>7.3318344907407421E-2</v>
      </c>
      <c r="AK83" s="139">
        <f>IF(ISBLANK(laps_times[[#This Row],[28]]),"DNF",    rounds_cum_time[[#This Row],[27]]+laps_times[[#This Row],[28]])</f>
        <v>7.5967881944444454E-2</v>
      </c>
      <c r="AL83" s="139">
        <f>IF(ISBLANK(laps_times[[#This Row],[29]]),"DNF",    rounds_cum_time[[#This Row],[28]]+laps_times[[#This Row],[29]])</f>
        <v>7.8603761574074088E-2</v>
      </c>
      <c r="AM83" s="139">
        <f>IF(ISBLANK(laps_times[[#This Row],[30]]),"DNF",    rounds_cum_time[[#This Row],[29]]+laps_times[[#This Row],[30]])</f>
        <v>8.1257268518518527E-2</v>
      </c>
      <c r="AN83" s="139">
        <f>IF(ISBLANK(laps_times[[#This Row],[31]]),"DNF",    rounds_cum_time[[#This Row],[30]]+laps_times[[#This Row],[31]])</f>
        <v>8.4134155092592602E-2</v>
      </c>
      <c r="AO83" s="139">
        <f>IF(ISBLANK(laps_times[[#This Row],[32]]),"DNF",    rounds_cum_time[[#This Row],[31]]+laps_times[[#This Row],[32]])</f>
        <v>8.6768923611111118E-2</v>
      </c>
      <c r="AP83" s="139">
        <f>IF(ISBLANK(laps_times[[#This Row],[33]]),"DNF",    rounds_cum_time[[#This Row],[32]]+laps_times[[#This Row],[33]])</f>
        <v>8.941682870370371E-2</v>
      </c>
      <c r="AQ83" s="139">
        <f>IF(ISBLANK(laps_times[[#This Row],[34]]),"DNF",    rounds_cum_time[[#This Row],[33]]+laps_times[[#This Row],[34]])</f>
        <v>9.207834490740742E-2</v>
      </c>
      <c r="AR83" s="139">
        <f>IF(ISBLANK(laps_times[[#This Row],[35]]),"DNF",    rounds_cum_time[[#This Row],[34]]+laps_times[[#This Row],[35]])</f>
        <v>9.4756701388888906E-2</v>
      </c>
      <c r="AS83" s="139">
        <f>IF(ISBLANK(laps_times[[#This Row],[36]]),"DNF",    rounds_cum_time[[#This Row],[35]]+laps_times[[#This Row],[36]])</f>
        <v>9.7512222222222236E-2</v>
      </c>
      <c r="AT83" s="139">
        <f>IF(ISBLANK(laps_times[[#This Row],[37]]),"DNF",    rounds_cum_time[[#This Row],[36]]+laps_times[[#This Row],[37]])</f>
        <v>0.10016630787037038</v>
      </c>
      <c r="AU83" s="139">
        <f>IF(ISBLANK(laps_times[[#This Row],[38]]),"DNF",    rounds_cum_time[[#This Row],[37]]+laps_times[[#This Row],[38]])</f>
        <v>0.10282072916666668</v>
      </c>
      <c r="AV83" s="139">
        <f>IF(ISBLANK(laps_times[[#This Row],[39]]),"DNF",    rounds_cum_time[[#This Row],[38]]+laps_times[[#This Row],[39]])</f>
        <v>0.10541690972222223</v>
      </c>
      <c r="AW83" s="139">
        <f>IF(ISBLANK(laps_times[[#This Row],[40]]),"DNF",    rounds_cum_time[[#This Row],[39]]+laps_times[[#This Row],[40]])</f>
        <v>0.10810837962962963</v>
      </c>
      <c r="AX83" s="139">
        <f>IF(ISBLANK(laps_times[[#This Row],[41]]),"DNF",    rounds_cum_time[[#This Row],[40]]+laps_times[[#This Row],[41]])</f>
        <v>0.11073315972222222</v>
      </c>
      <c r="AY83" s="139">
        <f>IF(ISBLANK(laps_times[[#This Row],[42]]),"DNF",    rounds_cum_time[[#This Row],[41]]+laps_times[[#This Row],[42]])</f>
        <v>0.11334341435185186</v>
      </c>
      <c r="AZ83" s="139">
        <f>IF(ISBLANK(laps_times[[#This Row],[43]]),"DNF",    rounds_cum_time[[#This Row],[42]]+laps_times[[#This Row],[43]])</f>
        <v>0.11600881944444445</v>
      </c>
      <c r="BA83" s="139">
        <f>IF(ISBLANK(laps_times[[#This Row],[44]]),"DNF",    rounds_cum_time[[#This Row],[43]]+laps_times[[#This Row],[44]])</f>
        <v>0.11876694444444445</v>
      </c>
      <c r="BB83" s="139">
        <f>IF(ISBLANK(laps_times[[#This Row],[45]]),"DNF",    rounds_cum_time[[#This Row],[44]]+laps_times[[#This Row],[45]])</f>
        <v>0.12142093750000001</v>
      </c>
      <c r="BC83" s="139">
        <f>IF(ISBLANK(laps_times[[#This Row],[46]]),"DNF",    rounds_cum_time[[#This Row],[45]]+laps_times[[#This Row],[46]])</f>
        <v>0.12404768518518519</v>
      </c>
      <c r="BD83" s="139">
        <f>IF(ISBLANK(laps_times[[#This Row],[47]]),"DNF",    rounds_cum_time[[#This Row],[46]]+laps_times[[#This Row],[47]])</f>
        <v>0.1266729050925926</v>
      </c>
      <c r="BE83" s="139">
        <f>IF(ISBLANK(laps_times[[#This Row],[48]]),"DNF",    rounds_cum_time[[#This Row],[47]]+laps_times[[#This Row],[48]])</f>
        <v>0.12935556712962964</v>
      </c>
      <c r="BF83" s="139">
        <f>IF(ISBLANK(laps_times[[#This Row],[49]]),"DNF",    rounds_cum_time[[#This Row],[48]]+laps_times[[#This Row],[49]])</f>
        <v>0.13204472222222224</v>
      </c>
      <c r="BG83" s="139">
        <f>IF(ISBLANK(laps_times[[#This Row],[50]]),"DNF",    rounds_cum_time[[#This Row],[49]]+laps_times[[#This Row],[50]])</f>
        <v>0.13484994212962964</v>
      </c>
      <c r="BH83" s="139">
        <f>IF(ISBLANK(laps_times[[#This Row],[51]]),"DNF",    rounds_cum_time[[#This Row],[50]]+laps_times[[#This Row],[51]])</f>
        <v>0.13762375000000002</v>
      </c>
      <c r="BI83" s="139">
        <f>IF(ISBLANK(laps_times[[#This Row],[52]]),"DNF",    rounds_cum_time[[#This Row],[51]]+laps_times[[#This Row],[52]])</f>
        <v>0.14034168981481482</v>
      </c>
      <c r="BJ83" s="139">
        <f>IF(ISBLANK(laps_times[[#This Row],[53]]),"DNF",    rounds_cum_time[[#This Row],[52]]+laps_times[[#This Row],[53]])</f>
        <v>0.14316202546296297</v>
      </c>
      <c r="BK83" s="139">
        <f>IF(ISBLANK(laps_times[[#This Row],[54]]),"DNF",    rounds_cum_time[[#This Row],[53]]+laps_times[[#This Row],[54]])</f>
        <v>0.14589075231481483</v>
      </c>
      <c r="BL83" s="139">
        <f>IF(ISBLANK(laps_times[[#This Row],[55]]),"DNF",    rounds_cum_time[[#This Row],[54]]+laps_times[[#This Row],[55]])</f>
        <v>0.14871986111111113</v>
      </c>
      <c r="BM83" s="139">
        <f>IF(ISBLANK(laps_times[[#This Row],[56]]),"DNF",    rounds_cum_time[[#This Row],[55]]+laps_times[[#This Row],[56]])</f>
        <v>0.15164185185185186</v>
      </c>
      <c r="BN83" s="139">
        <f>IF(ISBLANK(laps_times[[#This Row],[57]]),"DNF",    rounds_cum_time[[#This Row],[56]]+laps_times[[#This Row],[57]])</f>
        <v>0.15448710648148148</v>
      </c>
      <c r="BO83" s="139">
        <f>IF(ISBLANK(laps_times[[#This Row],[58]]),"DNF",    rounds_cum_time[[#This Row],[57]]+laps_times[[#This Row],[58]])</f>
        <v>0.1575632986111111</v>
      </c>
      <c r="BP83" s="139">
        <f>IF(ISBLANK(laps_times[[#This Row],[59]]),"DNF",    rounds_cum_time[[#This Row],[58]]+laps_times[[#This Row],[59]])</f>
        <v>0.16040953703703703</v>
      </c>
      <c r="BQ83" s="139">
        <f>IF(ISBLANK(laps_times[[#This Row],[60]]),"DNF",    rounds_cum_time[[#This Row],[59]]+laps_times[[#This Row],[60]])</f>
        <v>0.16325401620370369</v>
      </c>
      <c r="BR83" s="139">
        <f>IF(ISBLANK(laps_times[[#This Row],[61]]),"DNF",    rounds_cum_time[[#This Row],[60]]+laps_times[[#This Row],[61]])</f>
        <v>0.16608495370370369</v>
      </c>
      <c r="BS83" s="139">
        <f>IF(ISBLANK(laps_times[[#This Row],[62]]),"DNF",    rounds_cum_time[[#This Row],[61]]+laps_times[[#This Row],[62]])</f>
        <v>0.16889258101851851</v>
      </c>
      <c r="BT83" s="140">
        <f>IF(ISBLANK(laps_times[[#This Row],[63]]),"DNF",    rounds_cum_time[[#This Row],[62]]+laps_times[[#This Row],[63]])</f>
        <v>0.17157211805555556</v>
      </c>
    </row>
    <row r="84" spans="2:72" x14ac:dyDescent="0.2">
      <c r="B84" s="130">
        <f>laps_times[[#This Row],[poř]]</f>
        <v>79</v>
      </c>
      <c r="C84" s="131">
        <f>laps_times[[#This Row],[s.č.]]</f>
        <v>78</v>
      </c>
      <c r="D84" s="131" t="str">
        <f>laps_times[[#This Row],[jméno]]</f>
        <v>Kyselý Petr</v>
      </c>
      <c r="E84" s="132">
        <f>laps_times[[#This Row],[roč]]</f>
        <v>1964</v>
      </c>
      <c r="F84" s="132" t="str">
        <f>laps_times[[#This Row],[kat]]</f>
        <v>MC</v>
      </c>
      <c r="G84" s="132">
        <f>laps_times[[#This Row],[poř_kat]]</f>
        <v>16</v>
      </c>
      <c r="H84" s="131" t="str">
        <f>laps_times[[#This Row],[klub]]</f>
        <v>TJ Zduchovice</v>
      </c>
      <c r="I84" s="134">
        <f>laps_times[[#This Row],[celk. čas]]</f>
        <v>0.17219004629629631</v>
      </c>
      <c r="J84" s="139">
        <f>laps_times[[#This Row],[1]]</f>
        <v>3.3204166666666668E-3</v>
      </c>
      <c r="K84" s="139">
        <f>IF(ISBLANK(laps_times[[#This Row],[2]]),"DNF",    rounds_cum_time[[#This Row],[1]]+laps_times[[#This Row],[2]])</f>
        <v>5.7786574074074077E-3</v>
      </c>
      <c r="L84" s="139">
        <f>IF(ISBLANK(laps_times[[#This Row],[3]]),"DNF",    rounds_cum_time[[#This Row],[2]]+laps_times[[#This Row],[3]])</f>
        <v>8.2779629629629627E-3</v>
      </c>
      <c r="M84" s="139">
        <f>IF(ISBLANK(laps_times[[#This Row],[4]]),"DNF",    rounds_cum_time[[#This Row],[3]]+laps_times[[#This Row],[4]])</f>
        <v>1.0739016203703704E-2</v>
      </c>
      <c r="N84" s="139">
        <f>IF(ISBLANK(laps_times[[#This Row],[5]]),"DNF",    rounds_cum_time[[#This Row],[4]]+laps_times[[#This Row],[5]])</f>
        <v>1.3230219907407408E-2</v>
      </c>
      <c r="O84" s="139">
        <f>IF(ISBLANK(laps_times[[#This Row],[6]]),"DNF",    rounds_cum_time[[#This Row],[5]]+laps_times[[#This Row],[6]])</f>
        <v>1.566185185185185E-2</v>
      </c>
      <c r="P84" s="139">
        <f>IF(ISBLANK(laps_times[[#This Row],[7]]),"DNF",    rounds_cum_time[[#This Row],[6]]+laps_times[[#This Row],[7]])</f>
        <v>1.8191238425925925E-2</v>
      </c>
      <c r="Q84" s="139">
        <f>IF(ISBLANK(laps_times[[#This Row],[8]]),"DNF",    rounds_cum_time[[#This Row],[7]]+laps_times[[#This Row],[8]])</f>
        <v>2.0682812499999998E-2</v>
      </c>
      <c r="R84" s="139">
        <f>IF(ISBLANK(laps_times[[#This Row],[9]]),"DNF",    rounds_cum_time[[#This Row],[8]]+laps_times[[#This Row],[9]])</f>
        <v>2.320861111111111E-2</v>
      </c>
      <c r="S84" s="139">
        <f>IF(ISBLANK(laps_times[[#This Row],[10]]),"DNF",    rounds_cum_time[[#This Row],[9]]+laps_times[[#This Row],[10]])</f>
        <v>2.5738321759259258E-2</v>
      </c>
      <c r="T84" s="139">
        <f>IF(ISBLANK(laps_times[[#This Row],[11]]),"DNF",    rounds_cum_time[[#This Row],[10]]+laps_times[[#This Row],[11]])</f>
        <v>2.8261874999999999E-2</v>
      </c>
      <c r="U84" s="139">
        <f>IF(ISBLANK(laps_times[[#This Row],[12]]),"DNF",    rounds_cum_time[[#This Row],[11]]+laps_times[[#This Row],[12]])</f>
        <v>3.0796956018518517E-2</v>
      </c>
      <c r="V84" s="139">
        <f>IF(ISBLANK(laps_times[[#This Row],[13]]),"DNF",    rounds_cum_time[[#This Row],[12]]+laps_times[[#This Row],[13]])</f>
        <v>3.3455474537037039E-2</v>
      </c>
      <c r="W84" s="139">
        <f>IF(ISBLANK(laps_times[[#This Row],[14]]),"DNF",    rounds_cum_time[[#This Row],[13]]+laps_times[[#This Row],[14]])</f>
        <v>3.5993252314814816E-2</v>
      </c>
      <c r="X84" s="139">
        <f>IF(ISBLANK(laps_times[[#This Row],[15]]),"DNF",    rounds_cum_time[[#This Row],[14]]+laps_times[[#This Row],[15]])</f>
        <v>3.857033564814815E-2</v>
      </c>
      <c r="Y84" s="139">
        <f>IF(ISBLANK(laps_times[[#This Row],[16]]),"DNF",    rounds_cum_time[[#This Row],[15]]+laps_times[[#This Row],[16]])</f>
        <v>4.1161608796296295E-2</v>
      </c>
      <c r="Z84" s="139">
        <f>IF(ISBLANK(laps_times[[#This Row],[17]]),"DNF",    rounds_cum_time[[#This Row],[16]]+laps_times[[#This Row],[17]])</f>
        <v>4.3799212962962963E-2</v>
      </c>
      <c r="AA84" s="139">
        <f>IF(ISBLANK(laps_times[[#This Row],[18]]),"DNF",    rounds_cum_time[[#This Row],[17]]+laps_times[[#This Row],[18]])</f>
        <v>4.6368287037037034E-2</v>
      </c>
      <c r="AB84" s="139">
        <f>IF(ISBLANK(laps_times[[#This Row],[19]]),"DNF",    rounds_cum_time[[#This Row],[18]]+laps_times[[#This Row],[19]])</f>
        <v>4.8949618055555554E-2</v>
      </c>
      <c r="AC84" s="139">
        <f>IF(ISBLANK(laps_times[[#This Row],[20]]),"DNF",    rounds_cum_time[[#This Row],[19]]+laps_times[[#This Row],[20]])</f>
        <v>5.1498587962962958E-2</v>
      </c>
      <c r="AD84" s="139">
        <f>IF(ISBLANK(laps_times[[#This Row],[21]]),"DNF",    rounds_cum_time[[#This Row],[20]]+laps_times[[#This Row],[21]])</f>
        <v>5.4134629629629623E-2</v>
      </c>
      <c r="AE84" s="139">
        <f>IF(ISBLANK(laps_times[[#This Row],[22]]),"DNF",    rounds_cum_time[[#This Row],[21]]+laps_times[[#This Row],[22]])</f>
        <v>5.6733032407407402E-2</v>
      </c>
      <c r="AF84" s="139">
        <f>IF(ISBLANK(laps_times[[#This Row],[23]]),"DNF",    rounds_cum_time[[#This Row],[22]]+laps_times[[#This Row],[23]])</f>
        <v>5.9305486111111104E-2</v>
      </c>
      <c r="AG84" s="139">
        <f>IF(ISBLANK(laps_times[[#This Row],[24]]),"DNF",    rounds_cum_time[[#This Row],[23]]+laps_times[[#This Row],[24]])</f>
        <v>6.1893043981481474E-2</v>
      </c>
      <c r="AH84" s="139">
        <f>IF(ISBLANK(laps_times[[#This Row],[25]]),"DNF",    rounds_cum_time[[#This Row],[24]]+laps_times[[#This Row],[25]])</f>
        <v>6.4476122685185183E-2</v>
      </c>
      <c r="AI84" s="139">
        <f>IF(ISBLANK(laps_times[[#This Row],[26]]),"DNF",    rounds_cum_time[[#This Row],[25]]+laps_times[[#This Row],[26]])</f>
        <v>6.7041585648148147E-2</v>
      </c>
      <c r="AJ84" s="139">
        <f>IF(ISBLANK(laps_times[[#This Row],[27]]),"DNF",    rounds_cum_time[[#This Row],[26]]+laps_times[[#This Row],[27]])</f>
        <v>6.9618182870370374E-2</v>
      </c>
      <c r="AK84" s="139">
        <f>IF(ISBLANK(laps_times[[#This Row],[28]]),"DNF",    rounds_cum_time[[#This Row],[27]]+laps_times[[#This Row],[28]])</f>
        <v>7.2301273148148146E-2</v>
      </c>
      <c r="AL84" s="139">
        <f>IF(ISBLANK(laps_times[[#This Row],[29]]),"DNF",    rounds_cum_time[[#This Row],[28]]+laps_times[[#This Row],[29]])</f>
        <v>7.4915381944444442E-2</v>
      </c>
      <c r="AM84" s="139">
        <f>IF(ISBLANK(laps_times[[#This Row],[30]]),"DNF",    rounds_cum_time[[#This Row],[29]]+laps_times[[#This Row],[30]])</f>
        <v>7.7653078703703707E-2</v>
      </c>
      <c r="AN84" s="139">
        <f>IF(ISBLANK(laps_times[[#This Row],[31]]),"DNF",    rounds_cum_time[[#This Row],[30]]+laps_times[[#This Row],[31]])</f>
        <v>8.0345729166666671E-2</v>
      </c>
      <c r="AO84" s="139">
        <f>IF(ISBLANK(laps_times[[#This Row],[32]]),"DNF",    rounds_cum_time[[#This Row],[31]]+laps_times[[#This Row],[32]])</f>
        <v>8.3059259259259263E-2</v>
      </c>
      <c r="AP84" s="139">
        <f>IF(ISBLANK(laps_times[[#This Row],[33]]),"DNF",    rounds_cum_time[[#This Row],[32]]+laps_times[[#This Row],[33]])</f>
        <v>8.5814247685185183E-2</v>
      </c>
      <c r="AQ84" s="139">
        <f>IF(ISBLANK(laps_times[[#This Row],[34]]),"DNF",    rounds_cum_time[[#This Row],[33]]+laps_times[[#This Row],[34]])</f>
        <v>8.8573935185185179E-2</v>
      </c>
      <c r="AR84" s="139">
        <f>IF(ISBLANK(laps_times[[#This Row],[35]]),"DNF",    rounds_cum_time[[#This Row],[34]]+laps_times[[#This Row],[35]])</f>
        <v>9.1317962962962962E-2</v>
      </c>
      <c r="AS84" s="139">
        <f>IF(ISBLANK(laps_times[[#This Row],[36]]),"DNF",    rounds_cum_time[[#This Row],[35]]+laps_times[[#This Row],[36]])</f>
        <v>9.4069305555555552E-2</v>
      </c>
      <c r="AT84" s="139">
        <f>IF(ISBLANK(laps_times[[#This Row],[37]]),"DNF",    rounds_cum_time[[#This Row],[36]]+laps_times[[#This Row],[37]])</f>
        <v>9.6822071759259248E-2</v>
      </c>
      <c r="AU84" s="139">
        <f>IF(ISBLANK(laps_times[[#This Row],[38]]),"DNF",    rounds_cum_time[[#This Row],[37]]+laps_times[[#This Row],[38]])</f>
        <v>9.9590752314814804E-2</v>
      </c>
      <c r="AV84" s="139">
        <f>IF(ISBLANK(laps_times[[#This Row],[39]]),"DNF",    rounds_cum_time[[#This Row],[38]]+laps_times[[#This Row],[39]])</f>
        <v>0.1023837037037037</v>
      </c>
      <c r="AW84" s="139">
        <f>IF(ISBLANK(laps_times[[#This Row],[40]]),"DNF",    rounds_cum_time[[#This Row],[39]]+laps_times[[#This Row],[40]])</f>
        <v>0.10529457175925926</v>
      </c>
      <c r="AX84" s="139">
        <f>IF(ISBLANK(laps_times[[#This Row],[41]]),"DNF",    rounds_cum_time[[#This Row],[40]]+laps_times[[#This Row],[41]])</f>
        <v>0.1080956712962963</v>
      </c>
      <c r="AY84" s="139">
        <f>IF(ISBLANK(laps_times[[#This Row],[42]]),"DNF",    rounds_cum_time[[#This Row],[41]]+laps_times[[#This Row],[42]])</f>
        <v>0.11106642361111112</v>
      </c>
      <c r="AZ84" s="139">
        <f>IF(ISBLANK(laps_times[[#This Row],[43]]),"DNF",    rounds_cum_time[[#This Row],[42]]+laps_times[[#This Row],[43]])</f>
        <v>0.11392494212962964</v>
      </c>
      <c r="BA84" s="139">
        <f>IF(ISBLANK(laps_times[[#This Row],[44]]),"DNF",    rounds_cum_time[[#This Row],[43]]+laps_times[[#This Row],[44]])</f>
        <v>0.11680195601851853</v>
      </c>
      <c r="BB84" s="139">
        <f>IF(ISBLANK(laps_times[[#This Row],[45]]),"DNF",    rounds_cum_time[[#This Row],[44]]+laps_times[[#This Row],[45]])</f>
        <v>0.11971053240740742</v>
      </c>
      <c r="BC84" s="139">
        <f>IF(ISBLANK(laps_times[[#This Row],[46]]),"DNF",    rounds_cum_time[[#This Row],[45]]+laps_times[[#This Row],[46]])</f>
        <v>0.12259297453703705</v>
      </c>
      <c r="BD84" s="139">
        <f>IF(ISBLANK(laps_times[[#This Row],[47]]),"DNF",    rounds_cum_time[[#This Row],[46]]+laps_times[[#This Row],[47]])</f>
        <v>0.12545790509259261</v>
      </c>
      <c r="BE84" s="139">
        <f>IF(ISBLANK(laps_times[[#This Row],[48]]),"DNF",    rounds_cum_time[[#This Row],[47]]+laps_times[[#This Row],[48]])</f>
        <v>0.1284003125</v>
      </c>
      <c r="BF84" s="139">
        <f>IF(ISBLANK(laps_times[[#This Row],[49]]),"DNF",    rounds_cum_time[[#This Row],[48]]+laps_times[[#This Row],[49]])</f>
        <v>0.13149563657407407</v>
      </c>
      <c r="BG84" s="139">
        <f>IF(ISBLANK(laps_times[[#This Row],[50]]),"DNF",    rounds_cum_time[[#This Row],[49]]+laps_times[[#This Row],[50]])</f>
        <v>0.13463121527777777</v>
      </c>
      <c r="BH84" s="139">
        <f>IF(ISBLANK(laps_times[[#This Row],[51]]),"DNF",    rounds_cum_time[[#This Row],[50]]+laps_times[[#This Row],[51]])</f>
        <v>0.13811120370370369</v>
      </c>
      <c r="BI84" s="139">
        <f>IF(ISBLANK(laps_times[[#This Row],[52]]),"DNF",    rounds_cum_time[[#This Row],[51]]+laps_times[[#This Row],[52]])</f>
        <v>0.14115</v>
      </c>
      <c r="BJ84" s="139">
        <f>IF(ISBLANK(laps_times[[#This Row],[53]]),"DNF",    rounds_cum_time[[#This Row],[52]]+laps_times[[#This Row],[53]])</f>
        <v>0.14423799768518519</v>
      </c>
      <c r="BK84" s="139">
        <f>IF(ISBLANK(laps_times[[#This Row],[54]]),"DNF",    rounds_cum_time[[#This Row],[53]]+laps_times[[#This Row],[54]])</f>
        <v>0.14729883101851854</v>
      </c>
      <c r="BL84" s="139">
        <f>IF(ISBLANK(laps_times[[#This Row],[55]]),"DNF",    rounds_cum_time[[#This Row],[54]]+laps_times[[#This Row],[55]])</f>
        <v>0.15018783564814817</v>
      </c>
      <c r="BM84" s="139">
        <f>IF(ISBLANK(laps_times[[#This Row],[56]]),"DNF",    rounds_cum_time[[#This Row],[55]]+laps_times[[#This Row],[56]])</f>
        <v>0.15297799768518519</v>
      </c>
      <c r="BN84" s="139">
        <f>IF(ISBLANK(laps_times[[#This Row],[57]]),"DNF",    rounds_cum_time[[#This Row],[56]]+laps_times[[#This Row],[57]])</f>
        <v>0.15593517361111112</v>
      </c>
      <c r="BO84" s="139">
        <f>IF(ISBLANK(laps_times[[#This Row],[58]]),"DNF",    rounds_cum_time[[#This Row],[57]]+laps_times[[#This Row],[58]])</f>
        <v>0.15863427083333334</v>
      </c>
      <c r="BP84" s="139">
        <f>IF(ISBLANK(laps_times[[#This Row],[59]]),"DNF",    rounds_cum_time[[#This Row],[58]]+laps_times[[#This Row],[59]])</f>
        <v>0.16139991898148148</v>
      </c>
      <c r="BQ84" s="139">
        <f>IF(ISBLANK(laps_times[[#This Row],[60]]),"DNF",    rounds_cum_time[[#This Row],[59]]+laps_times[[#This Row],[60]])</f>
        <v>0.16415251157407407</v>
      </c>
      <c r="BR84" s="139">
        <f>IF(ISBLANK(laps_times[[#This Row],[61]]),"DNF",    rounds_cum_time[[#This Row],[60]]+laps_times[[#This Row],[61]])</f>
        <v>0.16690207175925925</v>
      </c>
      <c r="BS84" s="139">
        <f>IF(ISBLANK(laps_times[[#This Row],[62]]),"DNF",    rounds_cum_time[[#This Row],[61]]+laps_times[[#This Row],[62]])</f>
        <v>0.1696720023148148</v>
      </c>
      <c r="BT84" s="140">
        <f>IF(ISBLANK(laps_times[[#This Row],[63]]),"DNF",    rounds_cum_time[[#This Row],[62]]+laps_times[[#This Row],[63]])</f>
        <v>0.17219004629629628</v>
      </c>
    </row>
    <row r="85" spans="2:72" x14ac:dyDescent="0.2">
      <c r="B85" s="130">
        <f>laps_times[[#This Row],[poř]]</f>
        <v>80</v>
      </c>
      <c r="C85" s="131">
        <f>laps_times[[#This Row],[s.č.]]</f>
        <v>129</v>
      </c>
      <c r="D85" s="131" t="str">
        <f>laps_times[[#This Row],[jméno]]</f>
        <v>Roudnický Milan</v>
      </c>
      <c r="E85" s="132">
        <f>laps_times[[#This Row],[roč]]</f>
        <v>1968</v>
      </c>
      <c r="F85" s="132" t="str">
        <f>laps_times[[#This Row],[kat]]</f>
        <v>MB</v>
      </c>
      <c r="G85" s="132">
        <f>laps_times[[#This Row],[poř_kat]]</f>
        <v>35</v>
      </c>
      <c r="H85" s="131" t="str">
        <f>laps_times[[#This Row],[klub]]</f>
        <v>SKŠ Jablonné v Podještědí</v>
      </c>
      <c r="I85" s="134">
        <f>laps_times[[#This Row],[celk. čas]]</f>
        <v>0.17289086805555556</v>
      </c>
      <c r="J85" s="139">
        <f>laps_times[[#This Row],[1]]</f>
        <v>2.4045486111111112E-3</v>
      </c>
      <c r="K85" s="139">
        <f>IF(ISBLANK(laps_times[[#This Row],[2]]),"DNF",    rounds_cum_time[[#This Row],[1]]+laps_times[[#This Row],[2]])</f>
        <v>4.2346759259259265E-3</v>
      </c>
      <c r="L85" s="139">
        <f>IF(ISBLANK(laps_times[[#This Row],[3]]),"DNF",    rounds_cum_time[[#This Row],[2]]+laps_times[[#This Row],[3]])</f>
        <v>6.1514351851851851E-3</v>
      </c>
      <c r="M85" s="139">
        <f>IF(ISBLANK(laps_times[[#This Row],[4]]),"DNF",    rounds_cum_time[[#This Row],[3]]+laps_times[[#This Row],[4]])</f>
        <v>8.1113773148148143E-3</v>
      </c>
      <c r="N85" s="139">
        <f>IF(ISBLANK(laps_times[[#This Row],[5]]),"DNF",    rounds_cum_time[[#This Row],[4]]+laps_times[[#This Row],[5]])</f>
        <v>1.0119166666666667E-2</v>
      </c>
      <c r="O85" s="139">
        <f>IF(ISBLANK(laps_times[[#This Row],[6]]),"DNF",    rounds_cum_time[[#This Row],[5]]+laps_times[[#This Row],[6]])</f>
        <v>1.2138761574074074E-2</v>
      </c>
      <c r="P85" s="139">
        <f>IF(ISBLANK(laps_times[[#This Row],[7]]),"DNF",    rounds_cum_time[[#This Row],[6]]+laps_times[[#This Row],[7]])</f>
        <v>1.4183275462962964E-2</v>
      </c>
      <c r="Q85" s="139">
        <f>IF(ISBLANK(laps_times[[#This Row],[8]]),"DNF",    rounds_cum_time[[#This Row],[7]]+laps_times[[#This Row],[8]])</f>
        <v>1.6212430555555556E-2</v>
      </c>
      <c r="R85" s="139">
        <f>IF(ISBLANK(laps_times[[#This Row],[9]]),"DNF",    rounds_cum_time[[#This Row],[8]]+laps_times[[#This Row],[9]])</f>
        <v>1.8349409722222224E-2</v>
      </c>
      <c r="S85" s="139">
        <f>IF(ISBLANK(laps_times[[#This Row],[10]]),"DNF",    rounds_cum_time[[#This Row],[9]]+laps_times[[#This Row],[10]])</f>
        <v>2.0462777777777778E-2</v>
      </c>
      <c r="T85" s="139">
        <f>IF(ISBLANK(laps_times[[#This Row],[11]]),"DNF",    rounds_cum_time[[#This Row],[10]]+laps_times[[#This Row],[11]])</f>
        <v>2.2589571759259259E-2</v>
      </c>
      <c r="U85" s="139">
        <f>IF(ISBLANK(laps_times[[#This Row],[12]]),"DNF",    rounds_cum_time[[#This Row],[11]]+laps_times[[#This Row],[12]])</f>
        <v>2.4750428240740741E-2</v>
      </c>
      <c r="V85" s="139">
        <f>IF(ISBLANK(laps_times[[#This Row],[13]]),"DNF",    rounds_cum_time[[#This Row],[12]]+laps_times[[#This Row],[13]])</f>
        <v>2.6907523148148149E-2</v>
      </c>
      <c r="W85" s="139">
        <f>IF(ISBLANK(laps_times[[#This Row],[14]]),"DNF",    rounds_cum_time[[#This Row],[13]]+laps_times[[#This Row],[14]])</f>
        <v>2.9127384259259259E-2</v>
      </c>
      <c r="X85" s="139">
        <f>IF(ISBLANK(laps_times[[#This Row],[15]]),"DNF",    rounds_cum_time[[#This Row],[14]]+laps_times[[#This Row],[15]])</f>
        <v>3.1396493055555558E-2</v>
      </c>
      <c r="Y85" s="139">
        <f>IF(ISBLANK(laps_times[[#This Row],[16]]),"DNF",    rounds_cum_time[[#This Row],[15]]+laps_times[[#This Row],[16]])</f>
        <v>3.3652986111111116E-2</v>
      </c>
      <c r="Z85" s="139">
        <f>IF(ISBLANK(laps_times[[#This Row],[17]]),"DNF",    rounds_cum_time[[#This Row],[16]]+laps_times[[#This Row],[17]])</f>
        <v>3.5876770833333335E-2</v>
      </c>
      <c r="AA85" s="139">
        <f>IF(ISBLANK(laps_times[[#This Row],[18]]),"DNF",    rounds_cum_time[[#This Row],[17]]+laps_times[[#This Row],[18]])</f>
        <v>3.813900462962963E-2</v>
      </c>
      <c r="AB85" s="139">
        <f>IF(ISBLANK(laps_times[[#This Row],[19]]),"DNF",    rounds_cum_time[[#This Row],[18]]+laps_times[[#This Row],[19]])</f>
        <v>4.0445694444444444E-2</v>
      </c>
      <c r="AC85" s="139">
        <f>IF(ISBLANK(laps_times[[#This Row],[20]]),"DNF",    rounds_cum_time[[#This Row],[19]]+laps_times[[#This Row],[20]])</f>
        <v>4.2901168981481483E-2</v>
      </c>
      <c r="AD85" s="139">
        <f>IF(ISBLANK(laps_times[[#This Row],[21]]),"DNF",    rounds_cum_time[[#This Row],[20]]+laps_times[[#This Row],[21]])</f>
        <v>4.8084143518518523E-2</v>
      </c>
      <c r="AE85" s="139">
        <f>IF(ISBLANK(laps_times[[#This Row],[22]]),"DNF",    rounds_cum_time[[#This Row],[21]]+laps_times[[#This Row],[22]])</f>
        <v>5.0322870370370372E-2</v>
      </c>
      <c r="AF85" s="139">
        <f>IF(ISBLANK(laps_times[[#This Row],[23]]),"DNF",    rounds_cum_time[[#This Row],[22]]+laps_times[[#This Row],[23]])</f>
        <v>5.2608217592592592E-2</v>
      </c>
      <c r="AG85" s="139">
        <f>IF(ISBLANK(laps_times[[#This Row],[24]]),"DNF",    rounds_cum_time[[#This Row],[23]]+laps_times[[#This Row],[24]])</f>
        <v>5.4940729166666667E-2</v>
      </c>
      <c r="AH85" s="139">
        <f>IF(ISBLANK(laps_times[[#This Row],[25]]),"DNF",    rounds_cum_time[[#This Row],[24]]+laps_times[[#This Row],[25]])</f>
        <v>5.7372719907407409E-2</v>
      </c>
      <c r="AI85" s="139">
        <f>IF(ISBLANK(laps_times[[#This Row],[26]]),"DNF",    rounds_cum_time[[#This Row],[25]]+laps_times[[#This Row],[26]])</f>
        <v>5.9780648148148152E-2</v>
      </c>
      <c r="AJ85" s="139">
        <f>IF(ISBLANK(laps_times[[#This Row],[27]]),"DNF",    rounds_cum_time[[#This Row],[26]]+laps_times[[#This Row],[27]])</f>
        <v>6.2160717592592597E-2</v>
      </c>
      <c r="AK85" s="139">
        <f>IF(ISBLANK(laps_times[[#This Row],[28]]),"DNF",    rounds_cum_time[[#This Row],[27]]+laps_times[[#This Row],[28]])</f>
        <v>6.4609085648148157E-2</v>
      </c>
      <c r="AL85" s="139">
        <f>IF(ISBLANK(laps_times[[#This Row],[29]]),"DNF",    rounds_cum_time[[#This Row],[28]]+laps_times[[#This Row],[29]])</f>
        <v>6.7046076388888903E-2</v>
      </c>
      <c r="AM85" s="139">
        <f>IF(ISBLANK(laps_times[[#This Row],[30]]),"DNF",    rounds_cum_time[[#This Row],[29]]+laps_times[[#This Row],[30]])</f>
        <v>6.9489687500000008E-2</v>
      </c>
      <c r="AN85" s="139">
        <f>IF(ISBLANK(laps_times[[#This Row],[31]]),"DNF",    rounds_cum_time[[#This Row],[30]]+laps_times[[#This Row],[31]])</f>
        <v>7.1958113425925938E-2</v>
      </c>
      <c r="AO85" s="139">
        <f>IF(ISBLANK(laps_times[[#This Row],[32]]),"DNF",    rounds_cum_time[[#This Row],[31]]+laps_times[[#This Row],[32]])</f>
        <v>7.46023726851852E-2</v>
      </c>
      <c r="AP85" s="139">
        <f>IF(ISBLANK(laps_times[[#This Row],[33]]),"DNF",    rounds_cum_time[[#This Row],[32]]+laps_times[[#This Row],[33]])</f>
        <v>7.7169456018518531E-2</v>
      </c>
      <c r="AQ85" s="139">
        <f>IF(ISBLANK(laps_times[[#This Row],[34]]),"DNF",    rounds_cum_time[[#This Row],[33]]+laps_times[[#This Row],[34]])</f>
        <v>7.9753344907407417E-2</v>
      </c>
      <c r="AR85" s="139">
        <f>IF(ISBLANK(laps_times[[#This Row],[35]]),"DNF",    rounds_cum_time[[#This Row],[34]]+laps_times[[#This Row],[35]])</f>
        <v>8.3129375000000005E-2</v>
      </c>
      <c r="AS85" s="139">
        <f>IF(ISBLANK(laps_times[[#This Row],[36]]),"DNF",    rounds_cum_time[[#This Row],[35]]+laps_times[[#This Row],[36]])</f>
        <v>8.5867951388888891E-2</v>
      </c>
      <c r="AT85" s="139">
        <f>IF(ISBLANK(laps_times[[#This Row],[37]]),"DNF",    rounds_cum_time[[#This Row],[36]]+laps_times[[#This Row],[37]])</f>
        <v>8.8733842592592593E-2</v>
      </c>
      <c r="AU85" s="139">
        <f>IF(ISBLANK(laps_times[[#This Row],[38]]),"DNF",    rounds_cum_time[[#This Row],[37]]+laps_times[[#This Row],[38]])</f>
        <v>9.164157407407407E-2</v>
      </c>
      <c r="AV85" s="139">
        <f>IF(ISBLANK(laps_times[[#This Row],[39]]),"DNF",    rounds_cum_time[[#This Row],[38]]+laps_times[[#This Row],[39]])</f>
        <v>9.443109953703703E-2</v>
      </c>
      <c r="AW85" s="139">
        <f>IF(ISBLANK(laps_times[[#This Row],[40]]),"DNF",    rounds_cum_time[[#This Row],[39]]+laps_times[[#This Row],[40]])</f>
        <v>9.7568275462962956E-2</v>
      </c>
      <c r="AX85" s="139">
        <f>IF(ISBLANK(laps_times[[#This Row],[41]]),"DNF",    rounds_cum_time[[#This Row],[40]]+laps_times[[#This Row],[41]])</f>
        <v>0.10050564814814814</v>
      </c>
      <c r="AY85" s="139">
        <f>IF(ISBLANK(laps_times[[#This Row],[42]]),"DNF",    rounds_cum_time[[#This Row],[41]]+laps_times[[#This Row],[42]])</f>
        <v>0.10370646990740739</v>
      </c>
      <c r="AZ85" s="139">
        <f>IF(ISBLANK(laps_times[[#This Row],[43]]),"DNF",    rounds_cum_time[[#This Row],[42]]+laps_times[[#This Row],[43]])</f>
        <v>0.1066807523148148</v>
      </c>
      <c r="BA85" s="139">
        <f>IF(ISBLANK(laps_times[[#This Row],[44]]),"DNF",    rounds_cum_time[[#This Row],[43]]+laps_times[[#This Row],[44]])</f>
        <v>0.10948997685185184</v>
      </c>
      <c r="BB85" s="139">
        <f>IF(ISBLANK(laps_times[[#This Row],[45]]),"DNF",    rounds_cum_time[[#This Row],[44]]+laps_times[[#This Row],[45]])</f>
        <v>0.11246420138888888</v>
      </c>
      <c r="BC85" s="139">
        <f>IF(ISBLANK(laps_times[[#This Row],[46]]),"DNF",    rounds_cum_time[[#This Row],[45]]+laps_times[[#This Row],[46]])</f>
        <v>0.11624076388888888</v>
      </c>
      <c r="BD85" s="139">
        <f>IF(ISBLANK(laps_times[[#This Row],[47]]),"DNF",    rounds_cum_time[[#This Row],[46]]+laps_times[[#This Row],[47]])</f>
        <v>0.11926276620370369</v>
      </c>
      <c r="BE85" s="139">
        <f>IF(ISBLANK(laps_times[[#This Row],[48]]),"DNF",    rounds_cum_time[[#This Row],[47]]+laps_times[[#This Row],[48]])</f>
        <v>0.12263232638888887</v>
      </c>
      <c r="BF85" s="139">
        <f>IF(ISBLANK(laps_times[[#This Row],[49]]),"DNF",    rounds_cum_time[[#This Row],[48]]+laps_times[[#This Row],[49]])</f>
        <v>0.12591243055555554</v>
      </c>
      <c r="BG85" s="139">
        <f>IF(ISBLANK(laps_times[[#This Row],[50]]),"DNF",    rounds_cum_time[[#This Row],[49]]+laps_times[[#This Row],[50]])</f>
        <v>0.12900971064814812</v>
      </c>
      <c r="BH85" s="139">
        <f>IF(ISBLANK(laps_times[[#This Row],[51]]),"DNF",    rounds_cum_time[[#This Row],[50]]+laps_times[[#This Row],[51]])</f>
        <v>0.13259997685185182</v>
      </c>
      <c r="BI85" s="139">
        <f>IF(ISBLANK(laps_times[[#This Row],[52]]),"DNF",    rounds_cum_time[[#This Row],[51]]+laps_times[[#This Row],[52]])</f>
        <v>0.13545480324074072</v>
      </c>
      <c r="BJ85" s="139">
        <f>IF(ISBLANK(laps_times[[#This Row],[53]]),"DNF",    rounds_cum_time[[#This Row],[52]]+laps_times[[#This Row],[53]])</f>
        <v>0.13917109953703702</v>
      </c>
      <c r="BK85" s="139">
        <f>IF(ISBLANK(laps_times[[#This Row],[54]]),"DNF",    rounds_cum_time[[#This Row],[53]]+laps_times[[#This Row],[54]])</f>
        <v>0.14290392361111109</v>
      </c>
      <c r="BL85" s="139">
        <f>IF(ISBLANK(laps_times[[#This Row],[55]]),"DNF",    rounds_cum_time[[#This Row],[54]]+laps_times[[#This Row],[55]])</f>
        <v>0.14627521990740738</v>
      </c>
      <c r="BM85" s="139">
        <f>IF(ISBLANK(laps_times[[#This Row],[56]]),"DNF",    rounds_cum_time[[#This Row],[55]]+laps_times[[#This Row],[56]])</f>
        <v>0.14941416666666665</v>
      </c>
      <c r="BN85" s="139">
        <f>IF(ISBLANK(laps_times[[#This Row],[57]]),"DNF",    rounds_cum_time[[#This Row],[56]]+laps_times[[#This Row],[57]])</f>
        <v>0.15332136574074073</v>
      </c>
      <c r="BO85" s="139">
        <f>IF(ISBLANK(laps_times[[#This Row],[58]]),"DNF",    rounds_cum_time[[#This Row],[57]]+laps_times[[#This Row],[58]])</f>
        <v>0.15678393518518519</v>
      </c>
      <c r="BP85" s="139">
        <f>IF(ISBLANK(laps_times[[#This Row],[59]]),"DNF",    rounds_cum_time[[#This Row],[58]]+laps_times[[#This Row],[59]])</f>
        <v>0.16055119212962962</v>
      </c>
      <c r="BQ85" s="139">
        <f>IF(ISBLANK(laps_times[[#This Row],[60]]),"DNF",    rounds_cum_time[[#This Row],[59]]+laps_times[[#This Row],[60]])</f>
        <v>0.16397929398148148</v>
      </c>
      <c r="BR85" s="139">
        <f>IF(ISBLANK(laps_times[[#This Row],[61]]),"DNF",    rounds_cum_time[[#This Row],[60]]+laps_times[[#This Row],[61]])</f>
        <v>0.1674394212962963</v>
      </c>
      <c r="BS85" s="139">
        <f>IF(ISBLANK(laps_times[[#This Row],[62]]),"DNF",    rounds_cum_time[[#This Row],[61]]+laps_times[[#This Row],[62]])</f>
        <v>0.17036644675925927</v>
      </c>
      <c r="BT85" s="140">
        <f>IF(ISBLANK(laps_times[[#This Row],[63]]),"DNF",    rounds_cum_time[[#This Row],[62]]+laps_times[[#This Row],[63]])</f>
        <v>0.17289086805555556</v>
      </c>
    </row>
    <row r="86" spans="2:72" x14ac:dyDescent="0.2">
      <c r="B86" s="130">
        <f>laps_times[[#This Row],[poř]]</f>
        <v>81</v>
      </c>
      <c r="C86" s="131">
        <f>laps_times[[#This Row],[s.č.]]</f>
        <v>89</v>
      </c>
      <c r="D86" s="131" t="str">
        <f>laps_times[[#This Row],[jméno]]</f>
        <v>Hýsková Šárka</v>
      </c>
      <c r="E86" s="132">
        <f>laps_times[[#This Row],[roč]]</f>
        <v>1964</v>
      </c>
      <c r="F86" s="132" t="str">
        <f>laps_times[[#This Row],[kat]]</f>
        <v>ZB</v>
      </c>
      <c r="G86" s="132">
        <f>laps_times[[#This Row],[poř_kat]]</f>
        <v>6</v>
      </c>
      <c r="H86" s="131" t="str">
        <f>laps_times[[#This Row],[klub]]</f>
        <v>Longrun</v>
      </c>
      <c r="I86" s="134">
        <f>laps_times[[#This Row],[celk. čas]]</f>
        <v>0.17536350694444444</v>
      </c>
      <c r="J86" s="139">
        <f>laps_times[[#This Row],[1]]</f>
        <v>3.247037037037037E-3</v>
      </c>
      <c r="K86" s="139">
        <f>IF(ISBLANK(laps_times[[#This Row],[2]]),"DNF",    rounds_cum_time[[#This Row],[1]]+laps_times[[#This Row],[2]])</f>
        <v>5.7182291666666666E-3</v>
      </c>
      <c r="L86" s="139">
        <f>IF(ISBLANK(laps_times[[#This Row],[3]]),"DNF",    rounds_cum_time[[#This Row],[2]]+laps_times[[#This Row],[3]])</f>
        <v>8.2204166666666658E-3</v>
      </c>
      <c r="M86" s="139">
        <f>IF(ISBLANK(laps_times[[#This Row],[4]]),"DNF",    rounds_cum_time[[#This Row],[3]]+laps_times[[#This Row],[4]])</f>
        <v>1.0749027777777777E-2</v>
      </c>
      <c r="N86" s="139">
        <f>IF(ISBLANK(laps_times[[#This Row],[5]]),"DNF",    rounds_cum_time[[#This Row],[4]]+laps_times[[#This Row],[5]])</f>
        <v>1.3270462962962963E-2</v>
      </c>
      <c r="O86" s="139">
        <f>IF(ISBLANK(laps_times[[#This Row],[6]]),"DNF",    rounds_cum_time[[#This Row],[5]]+laps_times[[#This Row],[6]])</f>
        <v>1.5790219907407407E-2</v>
      </c>
      <c r="P86" s="139">
        <f>IF(ISBLANK(laps_times[[#This Row],[7]]),"DNF",    rounds_cum_time[[#This Row],[6]]+laps_times[[#This Row],[7]])</f>
        <v>1.835130787037037E-2</v>
      </c>
      <c r="Q86" s="139">
        <f>IF(ISBLANK(laps_times[[#This Row],[8]]),"DNF",    rounds_cum_time[[#This Row],[7]]+laps_times[[#This Row],[8]])</f>
        <v>2.0958587962962964E-2</v>
      </c>
      <c r="R86" s="139">
        <f>IF(ISBLANK(laps_times[[#This Row],[9]]),"DNF",    rounds_cum_time[[#This Row],[8]]+laps_times[[#This Row],[9]])</f>
        <v>2.3578101851851854E-2</v>
      </c>
      <c r="S86" s="139">
        <f>IF(ISBLANK(laps_times[[#This Row],[10]]),"DNF",    rounds_cum_time[[#This Row],[9]]+laps_times[[#This Row],[10]])</f>
        <v>2.6115983796296299E-2</v>
      </c>
      <c r="T86" s="139">
        <f>IF(ISBLANK(laps_times[[#This Row],[11]]),"DNF",    rounds_cum_time[[#This Row],[10]]+laps_times[[#This Row],[11]])</f>
        <v>2.8648159722222226E-2</v>
      </c>
      <c r="U86" s="139">
        <f>IF(ISBLANK(laps_times[[#This Row],[12]]),"DNF",    rounds_cum_time[[#This Row],[11]]+laps_times[[#This Row],[12]])</f>
        <v>3.1201111111111113E-2</v>
      </c>
      <c r="V86" s="139">
        <f>IF(ISBLANK(laps_times[[#This Row],[13]]),"DNF",    rounds_cum_time[[#This Row],[12]]+laps_times[[#This Row],[13]])</f>
        <v>3.3776562500000003E-2</v>
      </c>
      <c r="W86" s="139">
        <f>IF(ISBLANK(laps_times[[#This Row],[14]]),"DNF",    rounds_cum_time[[#This Row],[13]]+laps_times[[#This Row],[14]])</f>
        <v>3.6321053240740746E-2</v>
      </c>
      <c r="X86" s="139">
        <f>IF(ISBLANK(laps_times[[#This Row],[15]]),"DNF",    rounds_cum_time[[#This Row],[14]]+laps_times[[#This Row],[15]])</f>
        <v>3.9036990740740747E-2</v>
      </c>
      <c r="Y86" s="139">
        <f>IF(ISBLANK(laps_times[[#This Row],[16]]),"DNF",    rounds_cum_time[[#This Row],[15]]+laps_times[[#This Row],[16]])</f>
        <v>4.1633229166666674E-2</v>
      </c>
      <c r="Z86" s="139">
        <f>IF(ISBLANK(laps_times[[#This Row],[17]]),"DNF",    rounds_cum_time[[#This Row],[16]]+laps_times[[#This Row],[17]])</f>
        <v>4.4370625000000011E-2</v>
      </c>
      <c r="AA86" s="139">
        <f>IF(ISBLANK(laps_times[[#This Row],[18]]),"DNF",    rounds_cum_time[[#This Row],[17]]+laps_times[[#This Row],[18]])</f>
        <v>4.7063101851851863E-2</v>
      </c>
      <c r="AB86" s="139">
        <f>IF(ISBLANK(laps_times[[#This Row],[19]]),"DNF",    rounds_cum_time[[#This Row],[18]]+laps_times[[#This Row],[19]])</f>
        <v>4.9667013888888903E-2</v>
      </c>
      <c r="AC86" s="139">
        <f>IF(ISBLANK(laps_times[[#This Row],[20]]),"DNF",    rounds_cum_time[[#This Row],[19]]+laps_times[[#This Row],[20]])</f>
        <v>5.2282280092592608E-2</v>
      </c>
      <c r="AD86" s="139">
        <f>IF(ISBLANK(laps_times[[#This Row],[21]]),"DNF",    rounds_cum_time[[#This Row],[20]]+laps_times[[#This Row],[21]])</f>
        <v>5.4914236111111125E-2</v>
      </c>
      <c r="AE86" s="139">
        <f>IF(ISBLANK(laps_times[[#This Row],[22]]),"DNF",    rounds_cum_time[[#This Row],[21]]+laps_times[[#This Row],[22]])</f>
        <v>5.7500787037037052E-2</v>
      </c>
      <c r="AF86" s="139">
        <f>IF(ISBLANK(laps_times[[#This Row],[23]]),"DNF",    rounds_cum_time[[#This Row],[22]]+laps_times[[#This Row],[23]])</f>
        <v>6.01995601851852E-2</v>
      </c>
      <c r="AG86" s="139">
        <f>IF(ISBLANK(laps_times[[#This Row],[24]]),"DNF",    rounds_cum_time[[#This Row],[23]]+laps_times[[#This Row],[24]])</f>
        <v>6.2783391203703715E-2</v>
      </c>
      <c r="AH86" s="139">
        <f>IF(ISBLANK(laps_times[[#This Row],[25]]),"DNF",    rounds_cum_time[[#This Row],[24]]+laps_times[[#This Row],[25]])</f>
        <v>6.5372592592592607E-2</v>
      </c>
      <c r="AI86" s="139">
        <f>IF(ISBLANK(laps_times[[#This Row],[26]]),"DNF",    rounds_cum_time[[#This Row],[25]]+laps_times[[#This Row],[26]])</f>
        <v>6.7985810185185194E-2</v>
      </c>
      <c r="AJ86" s="139">
        <f>IF(ISBLANK(laps_times[[#This Row],[27]]),"DNF",    rounds_cum_time[[#This Row],[26]]+laps_times[[#This Row],[27]])</f>
        <v>7.0610717592592603E-2</v>
      </c>
      <c r="AK86" s="139">
        <f>IF(ISBLANK(laps_times[[#This Row],[28]]),"DNF",    rounds_cum_time[[#This Row],[27]]+laps_times[[#This Row],[28]])</f>
        <v>7.3253912037037044E-2</v>
      </c>
      <c r="AL86" s="139">
        <f>IF(ISBLANK(laps_times[[#This Row],[29]]),"DNF",    rounds_cum_time[[#This Row],[28]]+laps_times[[#This Row],[29]])</f>
        <v>7.6377106481481494E-2</v>
      </c>
      <c r="AM86" s="139">
        <f>IF(ISBLANK(laps_times[[#This Row],[30]]),"DNF",    rounds_cum_time[[#This Row],[29]]+laps_times[[#This Row],[30]])</f>
        <v>7.9048761574074089E-2</v>
      </c>
      <c r="AN86" s="139">
        <f>IF(ISBLANK(laps_times[[#This Row],[31]]),"DNF",    rounds_cum_time[[#This Row],[30]]+laps_times[[#This Row],[31]])</f>
        <v>8.1759039351851873E-2</v>
      </c>
      <c r="AO86" s="139">
        <f>IF(ISBLANK(laps_times[[#This Row],[32]]),"DNF",    rounds_cum_time[[#This Row],[31]]+laps_times[[#This Row],[32]])</f>
        <v>8.4469120370370396E-2</v>
      </c>
      <c r="AP86" s="139">
        <f>IF(ISBLANK(laps_times[[#This Row],[33]]),"DNF",    rounds_cum_time[[#This Row],[32]]+laps_times[[#This Row],[33]])</f>
        <v>8.7559444444444468E-2</v>
      </c>
      <c r="AQ86" s="139">
        <f>IF(ISBLANK(laps_times[[#This Row],[34]]),"DNF",    rounds_cum_time[[#This Row],[33]]+laps_times[[#This Row],[34]])</f>
        <v>9.0306284722222241E-2</v>
      </c>
      <c r="AR86" s="139">
        <f>IF(ISBLANK(laps_times[[#This Row],[35]]),"DNF",    rounds_cum_time[[#This Row],[34]]+laps_times[[#This Row],[35]])</f>
        <v>9.3179062500000021E-2</v>
      </c>
      <c r="AS86" s="139">
        <f>IF(ISBLANK(laps_times[[#This Row],[36]]),"DNF",    rounds_cum_time[[#This Row],[35]]+laps_times[[#This Row],[36]])</f>
        <v>9.5908576388888916E-2</v>
      </c>
      <c r="AT86" s="139">
        <f>IF(ISBLANK(laps_times[[#This Row],[37]]),"DNF",    rounds_cum_time[[#This Row],[36]]+laps_times[[#This Row],[37]])</f>
        <v>9.865403935185188E-2</v>
      </c>
      <c r="AU86" s="139">
        <f>IF(ISBLANK(laps_times[[#This Row],[38]]),"DNF",    rounds_cum_time[[#This Row],[37]]+laps_times[[#This Row],[38]])</f>
        <v>0.10137611111111114</v>
      </c>
      <c r="AV86" s="139">
        <f>IF(ISBLANK(laps_times[[#This Row],[39]]),"DNF",    rounds_cum_time[[#This Row],[38]]+laps_times[[#This Row],[39]])</f>
        <v>0.10419576388888892</v>
      </c>
      <c r="AW86" s="139">
        <f>IF(ISBLANK(laps_times[[#This Row],[40]]),"DNF",    rounds_cum_time[[#This Row],[39]]+laps_times[[#This Row],[40]])</f>
        <v>0.10695726851851854</v>
      </c>
      <c r="AX86" s="139">
        <f>IF(ISBLANK(laps_times[[#This Row],[41]]),"DNF",    rounds_cum_time[[#This Row],[40]]+laps_times[[#This Row],[41]])</f>
        <v>0.11002601851851854</v>
      </c>
      <c r="AY86" s="139">
        <f>IF(ISBLANK(laps_times[[#This Row],[42]]),"DNF",    rounds_cum_time[[#This Row],[41]]+laps_times[[#This Row],[42]])</f>
        <v>0.11282918981481484</v>
      </c>
      <c r="AZ86" s="139">
        <f>IF(ISBLANK(laps_times[[#This Row],[43]]),"DNF",    rounds_cum_time[[#This Row],[42]]+laps_times[[#This Row],[43]])</f>
        <v>0.11561030092592595</v>
      </c>
      <c r="BA86" s="139">
        <f>IF(ISBLANK(laps_times[[#This Row],[44]]),"DNF",    rounds_cum_time[[#This Row],[43]]+laps_times[[#This Row],[44]])</f>
        <v>0.1184068865740741</v>
      </c>
      <c r="BB86" s="139">
        <f>IF(ISBLANK(laps_times[[#This Row],[45]]),"DNF",    rounds_cum_time[[#This Row],[44]]+laps_times[[#This Row],[45]])</f>
        <v>0.12155432870370372</v>
      </c>
      <c r="BC86" s="139">
        <f>IF(ISBLANK(laps_times[[#This Row],[46]]),"DNF",    rounds_cum_time[[#This Row],[45]]+laps_times[[#This Row],[46]])</f>
        <v>0.12437449074074076</v>
      </c>
      <c r="BD86" s="139">
        <f>IF(ISBLANK(laps_times[[#This Row],[47]]),"DNF",    rounds_cum_time[[#This Row],[46]]+laps_times[[#This Row],[47]])</f>
        <v>0.12742144675925929</v>
      </c>
      <c r="BE86" s="139">
        <f>IF(ISBLANK(laps_times[[#This Row],[48]]),"DNF",    rounds_cum_time[[#This Row],[47]]+laps_times[[#This Row],[48]])</f>
        <v>0.13024293981481486</v>
      </c>
      <c r="BF86" s="139">
        <f>IF(ISBLANK(laps_times[[#This Row],[49]]),"DNF",    rounds_cum_time[[#This Row],[48]]+laps_times[[#This Row],[49]])</f>
        <v>0.13313731481481486</v>
      </c>
      <c r="BG86" s="139">
        <f>IF(ISBLANK(laps_times[[#This Row],[50]]),"DNF",    rounds_cum_time[[#This Row],[49]]+laps_times[[#This Row],[50]])</f>
        <v>0.13603864583333339</v>
      </c>
      <c r="BH86" s="139">
        <f>IF(ISBLANK(laps_times[[#This Row],[51]]),"DNF",    rounds_cum_time[[#This Row],[50]]+laps_times[[#This Row],[51]])</f>
        <v>0.13940159722222228</v>
      </c>
      <c r="BI86" s="139">
        <f>IF(ISBLANK(laps_times[[#This Row],[52]]),"DNF",    rounds_cum_time[[#This Row],[51]]+laps_times[[#This Row],[52]])</f>
        <v>0.14246503472222227</v>
      </c>
      <c r="BJ86" s="139">
        <f>IF(ISBLANK(laps_times[[#This Row],[53]]),"DNF",    rounds_cum_time[[#This Row],[52]]+laps_times[[#This Row],[53]])</f>
        <v>0.14542293981481486</v>
      </c>
      <c r="BK86" s="139">
        <f>IF(ISBLANK(laps_times[[#This Row],[54]]),"DNF",    rounds_cum_time[[#This Row],[53]]+laps_times[[#This Row],[54]])</f>
        <v>0.14838041666666671</v>
      </c>
      <c r="BL86" s="139">
        <f>IF(ISBLANK(laps_times[[#This Row],[55]]),"DNF",    rounds_cum_time[[#This Row],[54]]+laps_times[[#This Row],[55]])</f>
        <v>0.15198315972222226</v>
      </c>
      <c r="BM86" s="139">
        <f>IF(ISBLANK(laps_times[[#This Row],[56]]),"DNF",    rounds_cum_time[[#This Row],[55]]+laps_times[[#This Row],[56]])</f>
        <v>0.15511828703703709</v>
      </c>
      <c r="BN86" s="139">
        <f>IF(ISBLANK(laps_times[[#This Row],[57]]),"DNF",    rounds_cum_time[[#This Row],[56]]+laps_times[[#This Row],[57]])</f>
        <v>0.15805271990740746</v>
      </c>
      <c r="BO86" s="139">
        <f>IF(ISBLANK(laps_times[[#This Row],[58]]),"DNF",    rounds_cum_time[[#This Row],[57]]+laps_times[[#This Row],[58]])</f>
        <v>0.16091987268518523</v>
      </c>
      <c r="BP86" s="139">
        <f>IF(ISBLANK(laps_times[[#This Row],[59]]),"DNF",    rounds_cum_time[[#This Row],[58]]+laps_times[[#This Row],[59]])</f>
        <v>0.16375863425925929</v>
      </c>
      <c r="BQ86" s="139">
        <f>IF(ISBLANK(laps_times[[#This Row],[60]]),"DNF",    rounds_cum_time[[#This Row],[59]]+laps_times[[#This Row],[60]])</f>
        <v>0.16677918981481485</v>
      </c>
      <c r="BR86" s="139">
        <f>IF(ISBLANK(laps_times[[#This Row],[61]]),"DNF",    rounds_cum_time[[#This Row],[60]]+laps_times[[#This Row],[61]])</f>
        <v>0.1696436342592593</v>
      </c>
      <c r="BS86" s="139">
        <f>IF(ISBLANK(laps_times[[#This Row],[62]]),"DNF",    rounds_cum_time[[#This Row],[61]]+laps_times[[#This Row],[62]])</f>
        <v>0.17250245370370373</v>
      </c>
      <c r="BT86" s="140">
        <f>IF(ISBLANK(laps_times[[#This Row],[63]]),"DNF",    rounds_cum_time[[#This Row],[62]]+laps_times[[#This Row],[63]])</f>
        <v>0.17536350694444447</v>
      </c>
    </row>
    <row r="87" spans="2:72" x14ac:dyDescent="0.2">
      <c r="B87" s="130">
        <f>laps_times[[#This Row],[poř]]</f>
        <v>82</v>
      </c>
      <c r="C87" s="131">
        <f>laps_times[[#This Row],[s.č.]]</f>
        <v>28</v>
      </c>
      <c r="D87" s="131" t="str">
        <f>laps_times[[#This Row],[jméno]]</f>
        <v>Vacarda Vladimír</v>
      </c>
      <c r="E87" s="132">
        <f>laps_times[[#This Row],[roč]]</f>
        <v>1959</v>
      </c>
      <c r="F87" s="132" t="str">
        <f>laps_times[[#This Row],[kat]]</f>
        <v>MC</v>
      </c>
      <c r="G87" s="132">
        <f>laps_times[[#This Row],[poř_kat]]</f>
        <v>17</v>
      </c>
      <c r="H87" s="131" t="str">
        <f>laps_times[[#This Row],[klub]]</f>
        <v>AC Slovan Liberec</v>
      </c>
      <c r="I87" s="134">
        <f>laps_times[[#This Row],[celk. čas]]</f>
        <v>0.17630820601851852</v>
      </c>
      <c r="J87" s="139">
        <f>laps_times[[#This Row],[1]]</f>
        <v>2.7800347222222228E-3</v>
      </c>
      <c r="K87" s="139">
        <f>IF(ISBLANK(laps_times[[#This Row],[2]]),"DNF",    rounds_cum_time[[#This Row],[1]]+laps_times[[#This Row],[2]])</f>
        <v>4.985231481481482E-3</v>
      </c>
      <c r="L87" s="139">
        <f>IF(ISBLANK(laps_times[[#This Row],[3]]),"DNF",    rounds_cum_time[[#This Row],[2]]+laps_times[[#This Row],[3]])</f>
        <v>7.2474189814814814E-3</v>
      </c>
      <c r="M87" s="139">
        <f>IF(ISBLANK(laps_times[[#This Row],[4]]),"DNF",    rounds_cum_time[[#This Row],[3]]+laps_times[[#This Row],[4]])</f>
        <v>9.5972453703703706E-3</v>
      </c>
      <c r="N87" s="139">
        <f>IF(ISBLANK(laps_times[[#This Row],[5]]),"DNF",    rounds_cum_time[[#This Row],[4]]+laps_times[[#This Row],[5]])</f>
        <v>1.1940509259259258E-2</v>
      </c>
      <c r="O87" s="139">
        <f>IF(ISBLANK(laps_times[[#This Row],[6]]),"DNF",    rounds_cum_time[[#This Row],[5]]+laps_times[[#This Row],[6]])</f>
        <v>1.4304675925925926E-2</v>
      </c>
      <c r="P87" s="139">
        <f>IF(ISBLANK(laps_times[[#This Row],[7]]),"DNF",    rounds_cum_time[[#This Row],[6]]+laps_times[[#This Row],[7]])</f>
        <v>1.6609826388888888E-2</v>
      </c>
      <c r="Q87" s="139">
        <f>IF(ISBLANK(laps_times[[#This Row],[8]]),"DNF",    rounds_cum_time[[#This Row],[7]]+laps_times[[#This Row],[8]])</f>
        <v>1.8899537037037034E-2</v>
      </c>
      <c r="R87" s="139">
        <f>IF(ISBLANK(laps_times[[#This Row],[9]]),"DNF",    rounds_cum_time[[#This Row],[8]]+laps_times[[#This Row],[9]])</f>
        <v>2.1166458333333332E-2</v>
      </c>
      <c r="S87" s="139">
        <f>IF(ISBLANK(laps_times[[#This Row],[10]]),"DNF",    rounds_cum_time[[#This Row],[9]]+laps_times[[#This Row],[10]])</f>
        <v>2.3636770833333331E-2</v>
      </c>
      <c r="T87" s="139">
        <f>IF(ISBLANK(laps_times[[#This Row],[11]]),"DNF",    rounds_cum_time[[#This Row],[10]]+laps_times[[#This Row],[11]])</f>
        <v>2.59958912037037E-2</v>
      </c>
      <c r="U87" s="139">
        <f>IF(ISBLANK(laps_times[[#This Row],[12]]),"DNF",    rounds_cum_time[[#This Row],[11]]+laps_times[[#This Row],[12]])</f>
        <v>2.8283009259259254E-2</v>
      </c>
      <c r="V87" s="139">
        <f>IF(ISBLANK(laps_times[[#This Row],[13]]),"DNF",    rounds_cum_time[[#This Row],[12]]+laps_times[[#This Row],[13]])</f>
        <v>3.0619791666666663E-2</v>
      </c>
      <c r="W87" s="139">
        <f>IF(ISBLANK(laps_times[[#This Row],[14]]),"DNF",    rounds_cum_time[[#This Row],[13]]+laps_times[[#This Row],[14]])</f>
        <v>3.2965219907407403E-2</v>
      </c>
      <c r="X87" s="139">
        <f>IF(ISBLANK(laps_times[[#This Row],[15]]),"DNF",    rounds_cum_time[[#This Row],[14]]+laps_times[[#This Row],[15]])</f>
        <v>3.5282604166666662E-2</v>
      </c>
      <c r="Y87" s="139">
        <f>IF(ISBLANK(laps_times[[#This Row],[16]]),"DNF",    rounds_cum_time[[#This Row],[15]]+laps_times[[#This Row],[16]])</f>
        <v>3.7704849537037032E-2</v>
      </c>
      <c r="Z87" s="139">
        <f>IF(ISBLANK(laps_times[[#This Row],[17]]),"DNF",    rounds_cum_time[[#This Row],[16]]+laps_times[[#This Row],[17]])</f>
        <v>4.0206817129629625E-2</v>
      </c>
      <c r="AA87" s="139">
        <f>IF(ISBLANK(laps_times[[#This Row],[18]]),"DNF",    rounds_cum_time[[#This Row],[17]]+laps_times[[#This Row],[18]])</f>
        <v>4.2720787037037036E-2</v>
      </c>
      <c r="AB87" s="139">
        <f>IF(ISBLANK(laps_times[[#This Row],[19]]),"DNF",    rounds_cum_time[[#This Row],[18]]+laps_times[[#This Row],[19]])</f>
        <v>4.5305798611111107E-2</v>
      </c>
      <c r="AC87" s="139">
        <f>IF(ISBLANK(laps_times[[#This Row],[20]]),"DNF",    rounds_cum_time[[#This Row],[19]]+laps_times[[#This Row],[20]])</f>
        <v>4.7755543981481477E-2</v>
      </c>
      <c r="AD87" s="139">
        <f>IF(ISBLANK(laps_times[[#This Row],[21]]),"DNF",    rounds_cum_time[[#This Row],[20]]+laps_times[[#This Row],[21]])</f>
        <v>5.0111249999999996E-2</v>
      </c>
      <c r="AE87" s="139">
        <f>IF(ISBLANK(laps_times[[#This Row],[22]]),"DNF",    rounds_cum_time[[#This Row],[21]]+laps_times[[#This Row],[22]])</f>
        <v>5.2553113425925925E-2</v>
      </c>
      <c r="AF87" s="139">
        <f>IF(ISBLANK(laps_times[[#This Row],[23]]),"DNF",    rounds_cum_time[[#This Row],[22]]+laps_times[[#This Row],[23]])</f>
        <v>5.5038958333333332E-2</v>
      </c>
      <c r="AG87" s="139">
        <f>IF(ISBLANK(laps_times[[#This Row],[24]]),"DNF",    rounds_cum_time[[#This Row],[23]]+laps_times[[#This Row],[24]])</f>
        <v>5.8301574074074075E-2</v>
      </c>
      <c r="AH87" s="139">
        <f>IF(ISBLANK(laps_times[[#This Row],[25]]),"DNF",    rounds_cum_time[[#This Row],[24]]+laps_times[[#This Row],[25]])</f>
        <v>6.0868240740740744E-2</v>
      </c>
      <c r="AI87" s="139">
        <f>IF(ISBLANK(laps_times[[#This Row],[26]]),"DNF",    rounds_cum_time[[#This Row],[25]]+laps_times[[#This Row],[26]])</f>
        <v>6.3393020833333341E-2</v>
      </c>
      <c r="AJ87" s="139">
        <f>IF(ISBLANK(laps_times[[#This Row],[27]]),"DNF",    rounds_cum_time[[#This Row],[26]]+laps_times[[#This Row],[27]])</f>
        <v>6.6026608796296307E-2</v>
      </c>
      <c r="AK87" s="139">
        <f>IF(ISBLANK(laps_times[[#This Row],[28]]),"DNF",    rounds_cum_time[[#This Row],[27]]+laps_times[[#This Row],[28]])</f>
        <v>6.8585833333333346E-2</v>
      </c>
      <c r="AL87" s="139">
        <f>IF(ISBLANK(laps_times[[#This Row],[29]]),"DNF",    rounds_cum_time[[#This Row],[28]]+laps_times[[#This Row],[29]])</f>
        <v>7.1094004629629642E-2</v>
      </c>
      <c r="AM87" s="139">
        <f>IF(ISBLANK(laps_times[[#This Row],[30]]),"DNF",    rounds_cum_time[[#This Row],[29]]+laps_times[[#This Row],[30]])</f>
        <v>7.3686620370370381E-2</v>
      </c>
      <c r="AN87" s="139">
        <f>IF(ISBLANK(laps_times[[#This Row],[31]]),"DNF",    rounds_cum_time[[#This Row],[30]]+laps_times[[#This Row],[31]])</f>
        <v>7.6336157407407415E-2</v>
      </c>
      <c r="AO87" s="139">
        <f>IF(ISBLANK(laps_times[[#This Row],[32]]),"DNF",    rounds_cum_time[[#This Row],[31]]+laps_times[[#This Row],[32]])</f>
        <v>7.9090046296296304E-2</v>
      </c>
      <c r="AP87" s="139">
        <f>IF(ISBLANK(laps_times[[#This Row],[33]]),"DNF",    rounds_cum_time[[#This Row],[32]]+laps_times[[#This Row],[33]])</f>
        <v>8.1810138888888898E-2</v>
      </c>
      <c r="AQ87" s="139">
        <f>IF(ISBLANK(laps_times[[#This Row],[34]]),"DNF",    rounds_cum_time[[#This Row],[33]]+laps_times[[#This Row],[34]])</f>
        <v>8.4480601851851855E-2</v>
      </c>
      <c r="AR87" s="139">
        <f>IF(ISBLANK(laps_times[[#This Row],[35]]),"DNF",    rounds_cum_time[[#This Row],[34]]+laps_times[[#This Row],[35]])</f>
        <v>8.7259409722222223E-2</v>
      </c>
      <c r="AS87" s="139">
        <f>IF(ISBLANK(laps_times[[#This Row],[36]]),"DNF",    rounds_cum_time[[#This Row],[35]]+laps_times[[#This Row],[36]])</f>
        <v>9.0011423611111113E-2</v>
      </c>
      <c r="AT87" s="139">
        <f>IF(ISBLANK(laps_times[[#This Row],[37]]),"DNF",    rounds_cum_time[[#This Row],[36]]+laps_times[[#This Row],[37]])</f>
        <v>9.3003680555555551E-2</v>
      </c>
      <c r="AU87" s="139">
        <f>IF(ISBLANK(laps_times[[#This Row],[38]]),"DNF",    rounds_cum_time[[#This Row],[37]]+laps_times[[#This Row],[38]])</f>
        <v>9.5886851851851848E-2</v>
      </c>
      <c r="AV87" s="139">
        <f>IF(ISBLANK(laps_times[[#This Row],[39]]),"DNF",    rounds_cum_time[[#This Row],[38]]+laps_times[[#This Row],[39]])</f>
        <v>9.8761562499999997E-2</v>
      </c>
      <c r="AW87" s="139">
        <f>IF(ISBLANK(laps_times[[#This Row],[40]]),"DNF",    rounds_cum_time[[#This Row],[39]]+laps_times[[#This Row],[40]])</f>
        <v>0.10171693287037037</v>
      </c>
      <c r="AX87" s="139">
        <f>IF(ISBLANK(laps_times[[#This Row],[41]]),"DNF",    rounds_cum_time[[#This Row],[40]]+laps_times[[#This Row],[41]])</f>
        <v>0.10447879629629629</v>
      </c>
      <c r="AY87" s="139">
        <f>IF(ISBLANK(laps_times[[#This Row],[42]]),"DNF",    rounds_cum_time[[#This Row],[41]]+laps_times[[#This Row],[42]])</f>
        <v>0.1073130787037037</v>
      </c>
      <c r="AZ87" s="139">
        <f>IF(ISBLANK(laps_times[[#This Row],[43]]),"DNF",    rounds_cum_time[[#This Row],[42]]+laps_times[[#This Row],[43]])</f>
        <v>0.1113037037037037</v>
      </c>
      <c r="BA87" s="139">
        <f>IF(ISBLANK(laps_times[[#This Row],[44]]),"DNF",    rounds_cum_time[[#This Row],[43]]+laps_times[[#This Row],[44]])</f>
        <v>0.1140877199074074</v>
      </c>
      <c r="BB87" s="139">
        <f>IF(ISBLANK(laps_times[[#This Row],[45]]),"DNF",    rounds_cum_time[[#This Row],[44]]+laps_times[[#This Row],[45]])</f>
        <v>0.11691201388888889</v>
      </c>
      <c r="BC87" s="139">
        <f>IF(ISBLANK(laps_times[[#This Row],[46]]),"DNF",    rounds_cum_time[[#This Row],[45]]+laps_times[[#This Row],[46]])</f>
        <v>0.11977577546296296</v>
      </c>
      <c r="BD87" s="139">
        <f>IF(ISBLANK(laps_times[[#This Row],[47]]),"DNF",    rounds_cum_time[[#This Row],[46]]+laps_times[[#This Row],[47]])</f>
        <v>0.12283341435185186</v>
      </c>
      <c r="BE87" s="139">
        <f>IF(ISBLANK(laps_times[[#This Row],[48]]),"DNF",    rounds_cum_time[[#This Row],[47]]+laps_times[[#This Row],[48]])</f>
        <v>0.12602174768518518</v>
      </c>
      <c r="BF87" s="139">
        <f>IF(ISBLANK(laps_times[[#This Row],[49]]),"DNF",    rounds_cum_time[[#This Row],[48]]+laps_times[[#This Row],[49]])</f>
        <v>0.12917781249999999</v>
      </c>
      <c r="BG87" s="139">
        <f>IF(ISBLANK(laps_times[[#This Row],[50]]),"DNF",    rounds_cum_time[[#This Row],[49]]+laps_times[[#This Row],[50]])</f>
        <v>0.13243064814814814</v>
      </c>
      <c r="BH87" s="139">
        <f>IF(ISBLANK(laps_times[[#This Row],[51]]),"DNF",    rounds_cum_time[[#This Row],[50]]+laps_times[[#This Row],[51]])</f>
        <v>0.13537924768518519</v>
      </c>
      <c r="BI87" s="139">
        <f>IF(ISBLANK(laps_times[[#This Row],[52]]),"DNF",    rounds_cum_time[[#This Row],[51]]+laps_times[[#This Row],[52]])</f>
        <v>0.13872793981481482</v>
      </c>
      <c r="BJ87" s="139">
        <f>IF(ISBLANK(laps_times[[#This Row],[53]]),"DNF",    rounds_cum_time[[#This Row],[52]]+laps_times[[#This Row],[53]])</f>
        <v>0.14189791666666668</v>
      </c>
      <c r="BK87" s="139">
        <f>IF(ISBLANK(laps_times[[#This Row],[54]]),"DNF",    rounds_cum_time[[#This Row],[53]]+laps_times[[#This Row],[54]])</f>
        <v>0.14517016203703706</v>
      </c>
      <c r="BL87" s="139">
        <f>IF(ISBLANK(laps_times[[#This Row],[55]]),"DNF",    rounds_cum_time[[#This Row],[54]]+laps_times[[#This Row],[55]])</f>
        <v>0.14859181712962966</v>
      </c>
      <c r="BM87" s="139">
        <f>IF(ISBLANK(laps_times[[#This Row],[56]]),"DNF",    rounds_cum_time[[#This Row],[55]]+laps_times[[#This Row],[56]])</f>
        <v>0.15271495370370372</v>
      </c>
      <c r="BN87" s="139">
        <f>IF(ISBLANK(laps_times[[#This Row],[57]]),"DNF",    rounds_cum_time[[#This Row],[56]]+laps_times[[#This Row],[57]])</f>
        <v>0.15583837962962965</v>
      </c>
      <c r="BO87" s="139">
        <f>IF(ISBLANK(laps_times[[#This Row],[58]]),"DNF",    rounds_cum_time[[#This Row],[57]]+laps_times[[#This Row],[58]])</f>
        <v>0.15919309027777781</v>
      </c>
      <c r="BP87" s="139">
        <f>IF(ISBLANK(laps_times[[#This Row],[59]]),"DNF",    rounds_cum_time[[#This Row],[58]]+laps_times[[#This Row],[59]])</f>
        <v>0.16291143518518522</v>
      </c>
      <c r="BQ87" s="139">
        <f>IF(ISBLANK(laps_times[[#This Row],[60]]),"DNF",    rounds_cum_time[[#This Row],[59]]+laps_times[[#This Row],[60]])</f>
        <v>0.16605694444444449</v>
      </c>
      <c r="BR87" s="139">
        <f>IF(ISBLANK(laps_times[[#This Row],[61]]),"DNF",    rounds_cum_time[[#This Row],[60]]+laps_times[[#This Row],[61]])</f>
        <v>0.16950432870370374</v>
      </c>
      <c r="BS87" s="139">
        <f>IF(ISBLANK(laps_times[[#This Row],[62]]),"DNF",    rounds_cum_time[[#This Row],[61]]+laps_times[[#This Row],[62]])</f>
        <v>0.1728531944444445</v>
      </c>
      <c r="BT87" s="140">
        <f>IF(ISBLANK(laps_times[[#This Row],[63]]),"DNF",    rounds_cum_time[[#This Row],[62]]+laps_times[[#This Row],[63]])</f>
        <v>0.17630820601851857</v>
      </c>
    </row>
    <row r="88" spans="2:72" x14ac:dyDescent="0.2">
      <c r="B88" s="130">
        <f>laps_times[[#This Row],[poř]]</f>
        <v>83</v>
      </c>
      <c r="C88" s="131">
        <f>laps_times[[#This Row],[s.č.]]</f>
        <v>132</v>
      </c>
      <c r="D88" s="131" t="str">
        <f>laps_times[[#This Row],[jméno]]</f>
        <v>Sikorski Witold</v>
      </c>
      <c r="E88" s="132">
        <f>laps_times[[#This Row],[roč]]</f>
        <v>1961</v>
      </c>
      <c r="F88" s="132" t="str">
        <f>laps_times[[#This Row],[kat]]</f>
        <v>MC</v>
      </c>
      <c r="G88" s="132">
        <f>laps_times[[#This Row],[poř_kat]]</f>
        <v>18</v>
      </c>
      <c r="H88" s="131" t="str">
        <f>laps_times[[#This Row],[klub]]</f>
        <v>-</v>
      </c>
      <c r="I88" s="134">
        <f>laps_times[[#This Row],[celk. čas]]</f>
        <v>0.17707884259259257</v>
      </c>
      <c r="J88" s="139">
        <f>laps_times[[#This Row],[1]]</f>
        <v>2.9658449074074075E-3</v>
      </c>
      <c r="K88" s="139">
        <f>IF(ISBLANK(laps_times[[#This Row],[2]]),"DNF",    rounds_cum_time[[#This Row],[1]]+laps_times[[#This Row],[2]])</f>
        <v>5.2002662037037035E-3</v>
      </c>
      <c r="L88" s="139">
        <f>IF(ISBLANK(laps_times[[#This Row],[3]]),"DNF",    rounds_cum_time[[#This Row],[2]]+laps_times[[#This Row],[3]])</f>
        <v>7.4985069444444448E-3</v>
      </c>
      <c r="M88" s="139">
        <f>IF(ISBLANK(laps_times[[#This Row],[4]]),"DNF",    rounds_cum_time[[#This Row],[3]]+laps_times[[#This Row],[4]])</f>
        <v>9.9818055555555563E-3</v>
      </c>
      <c r="N88" s="139">
        <f>IF(ISBLANK(laps_times[[#This Row],[5]]),"DNF",    rounds_cum_time[[#This Row],[4]]+laps_times[[#This Row],[5]])</f>
        <v>1.247527777777778E-2</v>
      </c>
      <c r="O88" s="139">
        <f>IF(ISBLANK(laps_times[[#This Row],[6]]),"DNF",    rounds_cum_time[[#This Row],[5]]+laps_times[[#This Row],[6]])</f>
        <v>1.4952002314814816E-2</v>
      </c>
      <c r="P88" s="139">
        <f>IF(ISBLANK(laps_times[[#This Row],[7]]),"DNF",    rounds_cum_time[[#This Row],[6]]+laps_times[[#This Row],[7]])</f>
        <v>1.7467708333333335E-2</v>
      </c>
      <c r="Q88" s="139">
        <f>IF(ISBLANK(laps_times[[#This Row],[8]]),"DNF",    rounds_cum_time[[#This Row],[7]]+laps_times[[#This Row],[8]])</f>
        <v>1.9990694444444446E-2</v>
      </c>
      <c r="R88" s="139">
        <f>IF(ISBLANK(laps_times[[#This Row],[9]]),"DNF",    rounds_cum_time[[#This Row],[8]]+laps_times[[#This Row],[9]])</f>
        <v>2.2508078703703707E-2</v>
      </c>
      <c r="S88" s="139">
        <f>IF(ISBLANK(laps_times[[#This Row],[10]]),"DNF",    rounds_cum_time[[#This Row],[9]]+laps_times[[#This Row],[10]])</f>
        <v>2.5022638888888893E-2</v>
      </c>
      <c r="T88" s="139">
        <f>IF(ISBLANK(laps_times[[#This Row],[11]]),"DNF",    rounds_cum_time[[#This Row],[10]]+laps_times[[#This Row],[11]])</f>
        <v>2.7499120370370375E-2</v>
      </c>
      <c r="U88" s="139">
        <f>IF(ISBLANK(laps_times[[#This Row],[12]]),"DNF",    rounds_cum_time[[#This Row],[11]]+laps_times[[#This Row],[12]])</f>
        <v>2.9974594907407413E-2</v>
      </c>
      <c r="V88" s="139">
        <f>IF(ISBLANK(laps_times[[#This Row],[13]]),"DNF",    rounds_cum_time[[#This Row],[12]]+laps_times[[#This Row],[13]])</f>
        <v>3.250648148148149E-2</v>
      </c>
      <c r="W88" s="139">
        <f>IF(ISBLANK(laps_times[[#This Row],[14]]),"DNF",    rounds_cum_time[[#This Row],[13]]+laps_times[[#This Row],[14]])</f>
        <v>3.5049791666666677E-2</v>
      </c>
      <c r="X88" s="139">
        <f>IF(ISBLANK(laps_times[[#This Row],[15]]),"DNF",    rounds_cum_time[[#This Row],[14]]+laps_times[[#This Row],[15]])</f>
        <v>3.7585428240740751E-2</v>
      </c>
      <c r="Y88" s="139">
        <f>IF(ISBLANK(laps_times[[#This Row],[16]]),"DNF",    rounds_cum_time[[#This Row],[15]]+laps_times[[#This Row],[16]])</f>
        <v>4.0097997685185197E-2</v>
      </c>
      <c r="Z88" s="139">
        <f>IF(ISBLANK(laps_times[[#This Row],[17]]),"DNF",    rounds_cum_time[[#This Row],[16]]+laps_times[[#This Row],[17]])</f>
        <v>4.2588437500000013E-2</v>
      </c>
      <c r="AA88" s="139">
        <f>IF(ISBLANK(laps_times[[#This Row],[18]]),"DNF",    rounds_cum_time[[#This Row],[17]]+laps_times[[#This Row],[18]])</f>
        <v>4.50973263888889E-2</v>
      </c>
      <c r="AB88" s="139">
        <f>IF(ISBLANK(laps_times[[#This Row],[19]]),"DNF",    rounds_cum_time[[#This Row],[18]]+laps_times[[#This Row],[19]])</f>
        <v>4.7635509259259273E-2</v>
      </c>
      <c r="AC88" s="139">
        <f>IF(ISBLANK(laps_times[[#This Row],[20]]),"DNF",    rounds_cum_time[[#This Row],[19]]+laps_times[[#This Row],[20]])</f>
        <v>5.0236701388888902E-2</v>
      </c>
      <c r="AD88" s="139">
        <f>IF(ISBLANK(laps_times[[#This Row],[21]]),"DNF",    rounds_cum_time[[#This Row],[20]]+laps_times[[#This Row],[21]])</f>
        <v>5.2794988425925941E-2</v>
      </c>
      <c r="AE88" s="139">
        <f>IF(ISBLANK(laps_times[[#This Row],[22]]),"DNF",    rounds_cum_time[[#This Row],[21]]+laps_times[[#This Row],[22]])</f>
        <v>5.5365266203703717E-2</v>
      </c>
      <c r="AF88" s="139">
        <f>IF(ISBLANK(laps_times[[#This Row],[23]]),"DNF",    rounds_cum_time[[#This Row],[22]]+laps_times[[#This Row],[23]])</f>
        <v>5.7975590277777794E-2</v>
      </c>
      <c r="AG88" s="139">
        <f>IF(ISBLANK(laps_times[[#This Row],[24]]),"DNF",    rounds_cum_time[[#This Row],[23]]+laps_times[[#This Row],[24]])</f>
        <v>6.0545289351851869E-2</v>
      </c>
      <c r="AH88" s="139">
        <f>IF(ISBLANK(laps_times[[#This Row],[25]]),"DNF",    rounds_cum_time[[#This Row],[24]]+laps_times[[#This Row],[25]])</f>
        <v>6.3120358796296308E-2</v>
      </c>
      <c r="AI88" s="139">
        <f>IF(ISBLANK(laps_times[[#This Row],[26]]),"DNF",    rounds_cum_time[[#This Row],[25]]+laps_times[[#This Row],[26]])</f>
        <v>6.5724016203703717E-2</v>
      </c>
      <c r="AJ88" s="139">
        <f>IF(ISBLANK(laps_times[[#This Row],[27]]),"DNF",    rounds_cum_time[[#This Row],[26]]+laps_times[[#This Row],[27]])</f>
        <v>6.8335625000000011E-2</v>
      </c>
      <c r="AK88" s="139">
        <f>IF(ISBLANK(laps_times[[#This Row],[28]]),"DNF",    rounds_cum_time[[#This Row],[27]]+laps_times[[#This Row],[28]])</f>
        <v>7.0995046296296313E-2</v>
      </c>
      <c r="AL88" s="139">
        <f>IF(ISBLANK(laps_times[[#This Row],[29]]),"DNF",    rounds_cum_time[[#This Row],[28]]+laps_times[[#This Row],[29]])</f>
        <v>7.364576388888891E-2</v>
      </c>
      <c r="AM88" s="139">
        <f>IF(ISBLANK(laps_times[[#This Row],[30]]),"DNF",    rounds_cum_time[[#This Row],[29]]+laps_times[[#This Row],[30]])</f>
        <v>7.636946759259261E-2</v>
      </c>
      <c r="AN88" s="139">
        <f>IF(ISBLANK(laps_times[[#This Row],[31]]),"DNF",    rounds_cum_time[[#This Row],[30]]+laps_times[[#This Row],[31]])</f>
        <v>7.9044525462962978E-2</v>
      </c>
      <c r="AO88" s="139">
        <f>IF(ISBLANK(laps_times[[#This Row],[32]]),"DNF",    rounds_cum_time[[#This Row],[31]]+laps_times[[#This Row],[32]])</f>
        <v>8.1859016203703713E-2</v>
      </c>
      <c r="AP88" s="139">
        <f>IF(ISBLANK(laps_times[[#This Row],[33]]),"DNF",    rounds_cum_time[[#This Row],[32]]+laps_times[[#This Row],[33]])</f>
        <v>8.4713495370370373E-2</v>
      </c>
      <c r="AQ88" s="139">
        <f>IF(ISBLANK(laps_times[[#This Row],[34]]),"DNF",    rounds_cum_time[[#This Row],[33]]+laps_times[[#This Row],[34]])</f>
        <v>8.749765046296297E-2</v>
      </c>
      <c r="AR88" s="139">
        <f>IF(ISBLANK(laps_times[[#This Row],[35]]),"DNF",    rounds_cum_time[[#This Row],[34]]+laps_times[[#This Row],[35]])</f>
        <v>9.0310937500000008E-2</v>
      </c>
      <c r="AS88" s="139">
        <f>IF(ISBLANK(laps_times[[#This Row],[36]]),"DNF",    rounds_cum_time[[#This Row],[35]]+laps_times[[#This Row],[36]])</f>
        <v>9.3237812500000003E-2</v>
      </c>
      <c r="AT88" s="139">
        <f>IF(ISBLANK(laps_times[[#This Row],[37]]),"DNF",    rounds_cum_time[[#This Row],[36]]+laps_times[[#This Row],[37]])</f>
        <v>9.6044571759259262E-2</v>
      </c>
      <c r="AU88" s="139">
        <f>IF(ISBLANK(laps_times[[#This Row],[38]]),"DNF",    rounds_cum_time[[#This Row],[37]]+laps_times[[#This Row],[38]])</f>
        <v>9.8878368055555554E-2</v>
      </c>
      <c r="AV88" s="139">
        <f>IF(ISBLANK(laps_times[[#This Row],[39]]),"DNF",    rounds_cum_time[[#This Row],[38]]+laps_times[[#This Row],[39]])</f>
        <v>0.10186537037037037</v>
      </c>
      <c r="AW88" s="139">
        <f>IF(ISBLANK(laps_times[[#This Row],[40]]),"DNF",    rounds_cum_time[[#This Row],[39]]+laps_times[[#This Row],[40]])</f>
        <v>0.10473043981481481</v>
      </c>
      <c r="AX88" s="139">
        <f>IF(ISBLANK(laps_times[[#This Row],[41]]),"DNF",    rounds_cum_time[[#This Row],[40]]+laps_times[[#This Row],[41]])</f>
        <v>0.10775876157407406</v>
      </c>
      <c r="AY88" s="139">
        <f>IF(ISBLANK(laps_times[[#This Row],[42]]),"DNF",    rounds_cum_time[[#This Row],[41]]+laps_times[[#This Row],[42]])</f>
        <v>0.11086707175925925</v>
      </c>
      <c r="AZ88" s="139">
        <f>IF(ISBLANK(laps_times[[#This Row],[43]]),"DNF",    rounds_cum_time[[#This Row],[42]]+laps_times[[#This Row],[43]])</f>
        <v>0.11379329861111111</v>
      </c>
      <c r="BA88" s="139">
        <f>IF(ISBLANK(laps_times[[#This Row],[44]]),"DNF",    rounds_cum_time[[#This Row],[43]]+laps_times[[#This Row],[44]])</f>
        <v>0.11670648148148148</v>
      </c>
      <c r="BB88" s="139">
        <f>IF(ISBLANK(laps_times[[#This Row],[45]]),"DNF",    rounds_cum_time[[#This Row],[44]]+laps_times[[#This Row],[45]])</f>
        <v>0.11975135416666667</v>
      </c>
      <c r="BC88" s="139">
        <f>IF(ISBLANK(laps_times[[#This Row],[46]]),"DNF",    rounds_cum_time[[#This Row],[45]]+laps_times[[#This Row],[46]])</f>
        <v>0.12281396990740741</v>
      </c>
      <c r="BD88" s="139">
        <f>IF(ISBLANK(laps_times[[#This Row],[47]]),"DNF",    rounds_cum_time[[#This Row],[46]]+laps_times[[#This Row],[47]])</f>
        <v>0.1257865625</v>
      </c>
      <c r="BE88" s="139">
        <f>IF(ISBLANK(laps_times[[#This Row],[48]]),"DNF",    rounds_cum_time[[#This Row],[47]]+laps_times[[#This Row],[48]])</f>
        <v>0.12897103009259259</v>
      </c>
      <c r="BF88" s="139">
        <f>IF(ISBLANK(laps_times[[#This Row],[49]]),"DNF",    rounds_cum_time[[#This Row],[48]]+laps_times[[#This Row],[49]])</f>
        <v>0.13223481481481481</v>
      </c>
      <c r="BG88" s="139">
        <f>IF(ISBLANK(laps_times[[#This Row],[50]]),"DNF",    rounds_cum_time[[#This Row],[49]]+laps_times[[#This Row],[50]])</f>
        <v>0.13531744212962962</v>
      </c>
      <c r="BH88" s="139">
        <f>IF(ISBLANK(laps_times[[#This Row],[51]]),"DNF",    rounds_cum_time[[#This Row],[50]]+laps_times[[#This Row],[51]])</f>
        <v>0.13862310185185184</v>
      </c>
      <c r="BI88" s="139">
        <f>IF(ISBLANK(laps_times[[#This Row],[52]]),"DNF",    rounds_cum_time[[#This Row],[51]]+laps_times[[#This Row],[52]])</f>
        <v>0.14177126157407405</v>
      </c>
      <c r="BJ88" s="139">
        <f>IF(ISBLANK(laps_times[[#This Row],[53]]),"DNF",    rounds_cum_time[[#This Row],[52]]+laps_times[[#This Row],[53]])</f>
        <v>0.14509089120370366</v>
      </c>
      <c r="BK88" s="139">
        <f>IF(ISBLANK(laps_times[[#This Row],[54]]),"DNF",    rounds_cum_time[[#This Row],[53]]+laps_times[[#This Row],[54]])</f>
        <v>0.14827505787037032</v>
      </c>
      <c r="BL88" s="139">
        <f>IF(ISBLANK(laps_times[[#This Row],[55]]),"DNF",    rounds_cum_time[[#This Row],[54]]+laps_times[[#This Row],[55]])</f>
        <v>0.15190842592592588</v>
      </c>
      <c r="BM88" s="139">
        <f>IF(ISBLANK(laps_times[[#This Row],[56]]),"DNF",    rounds_cum_time[[#This Row],[55]]+laps_times[[#This Row],[56]])</f>
        <v>0.15506093749999994</v>
      </c>
      <c r="BN88" s="139">
        <f>IF(ISBLANK(laps_times[[#This Row],[57]]),"DNF",    rounds_cum_time[[#This Row],[56]]+laps_times[[#This Row],[57]])</f>
        <v>0.15836672453703698</v>
      </c>
      <c r="BO88" s="139">
        <f>IF(ISBLANK(laps_times[[#This Row],[58]]),"DNF",    rounds_cum_time[[#This Row],[57]]+laps_times[[#This Row],[58]])</f>
        <v>0.16145748842592586</v>
      </c>
      <c r="BP88" s="139">
        <f>IF(ISBLANK(laps_times[[#This Row],[59]]),"DNF",    rounds_cum_time[[#This Row],[58]]+laps_times[[#This Row],[59]])</f>
        <v>0.16445527777777771</v>
      </c>
      <c r="BQ88" s="139">
        <f>IF(ISBLANK(laps_times[[#This Row],[60]]),"DNF",    rounds_cum_time[[#This Row],[59]]+laps_times[[#This Row],[60]])</f>
        <v>0.16746739583333328</v>
      </c>
      <c r="BR88" s="139">
        <f>IF(ISBLANK(laps_times[[#This Row],[61]]),"DNF",    rounds_cum_time[[#This Row],[60]]+laps_times[[#This Row],[61]])</f>
        <v>0.17120162037037032</v>
      </c>
      <c r="BS88" s="139">
        <f>IF(ISBLANK(laps_times[[#This Row],[62]]),"DNF",    rounds_cum_time[[#This Row],[61]]+laps_times[[#This Row],[62]])</f>
        <v>0.1745260879629629</v>
      </c>
      <c r="BT88" s="140">
        <f>IF(ISBLANK(laps_times[[#This Row],[63]]),"DNF",    rounds_cum_time[[#This Row],[62]]+laps_times[[#This Row],[63]])</f>
        <v>0.17707884259259252</v>
      </c>
    </row>
    <row r="89" spans="2:72" x14ac:dyDescent="0.2">
      <c r="B89" s="130">
        <f>laps_times[[#This Row],[poř]]</f>
        <v>84</v>
      </c>
      <c r="C89" s="131">
        <f>laps_times[[#This Row],[s.č.]]</f>
        <v>18</v>
      </c>
      <c r="D89" s="131" t="str">
        <f>laps_times[[#This Row],[jméno]]</f>
        <v>Sadílek Václav</v>
      </c>
      <c r="E89" s="132">
        <f>laps_times[[#This Row],[roč]]</f>
        <v>1950</v>
      </c>
      <c r="F89" s="132" t="str">
        <f>laps_times[[#This Row],[kat]]</f>
        <v>MD</v>
      </c>
      <c r="G89" s="132">
        <f>laps_times[[#This Row],[poř_kat]]</f>
        <v>5</v>
      </c>
      <c r="H89" s="131" t="str">
        <f>laps_times[[#This Row],[klub]]</f>
        <v>-</v>
      </c>
      <c r="I89" s="134">
        <f>laps_times[[#This Row],[celk. čas]]</f>
        <v>0.17742596064814817</v>
      </c>
      <c r="J89" s="139">
        <f>laps_times[[#This Row],[1]]</f>
        <v>3.3307638888888887E-3</v>
      </c>
      <c r="K89" s="139">
        <f>IF(ISBLANK(laps_times[[#This Row],[2]]),"DNF",    rounds_cum_time[[#This Row],[1]]+laps_times[[#This Row],[2]])</f>
        <v>5.7022106481481481E-3</v>
      </c>
      <c r="L89" s="139">
        <f>IF(ISBLANK(laps_times[[#This Row],[3]]),"DNF",    rounds_cum_time[[#This Row],[2]]+laps_times[[#This Row],[3]])</f>
        <v>8.0807523148148149E-3</v>
      </c>
      <c r="M89" s="139">
        <f>IF(ISBLANK(laps_times[[#This Row],[4]]),"DNF",    rounds_cum_time[[#This Row],[3]]+laps_times[[#This Row],[4]])</f>
        <v>1.0470219907407407E-2</v>
      </c>
      <c r="N89" s="139">
        <f>IF(ISBLANK(laps_times[[#This Row],[5]]),"DNF",    rounds_cum_time[[#This Row],[4]]+laps_times[[#This Row],[5]])</f>
        <v>1.2892083333333334E-2</v>
      </c>
      <c r="O89" s="139">
        <f>IF(ISBLANK(laps_times[[#This Row],[6]]),"DNF",    rounds_cum_time[[#This Row],[5]]+laps_times[[#This Row],[6]])</f>
        <v>1.5332974537037037E-2</v>
      </c>
      <c r="P89" s="139">
        <f>IF(ISBLANK(laps_times[[#This Row],[7]]),"DNF",    rounds_cum_time[[#This Row],[6]]+laps_times[[#This Row],[7]])</f>
        <v>1.7767708333333333E-2</v>
      </c>
      <c r="Q89" s="139">
        <f>IF(ISBLANK(laps_times[[#This Row],[8]]),"DNF",    rounds_cum_time[[#This Row],[7]]+laps_times[[#This Row],[8]])</f>
        <v>2.0234513888888889E-2</v>
      </c>
      <c r="R89" s="139">
        <f>IF(ISBLANK(laps_times[[#This Row],[9]]),"DNF",    rounds_cum_time[[#This Row],[8]]+laps_times[[#This Row],[9]])</f>
        <v>2.2685E-2</v>
      </c>
      <c r="S89" s="139">
        <f>IF(ISBLANK(laps_times[[#This Row],[10]]),"DNF",    rounds_cum_time[[#This Row],[9]]+laps_times[[#This Row],[10]])</f>
        <v>2.518439814814815E-2</v>
      </c>
      <c r="T89" s="139">
        <f>IF(ISBLANK(laps_times[[#This Row],[11]]),"DNF",    rounds_cum_time[[#This Row],[10]]+laps_times[[#This Row],[11]])</f>
        <v>2.7682048611111114E-2</v>
      </c>
      <c r="U89" s="139">
        <f>IF(ISBLANK(laps_times[[#This Row],[12]]),"DNF",    rounds_cum_time[[#This Row],[11]]+laps_times[[#This Row],[12]])</f>
        <v>3.0205590277777781E-2</v>
      </c>
      <c r="V89" s="139">
        <f>IF(ISBLANK(laps_times[[#This Row],[13]]),"DNF",    rounds_cum_time[[#This Row],[12]]+laps_times[[#This Row],[13]])</f>
        <v>3.2743425925925926E-2</v>
      </c>
      <c r="W89" s="139">
        <f>IF(ISBLANK(laps_times[[#This Row],[14]]),"DNF",    rounds_cum_time[[#This Row],[13]]+laps_times[[#This Row],[14]])</f>
        <v>3.5193333333333333E-2</v>
      </c>
      <c r="X89" s="139">
        <f>IF(ISBLANK(laps_times[[#This Row],[15]]),"DNF",    rounds_cum_time[[#This Row],[14]]+laps_times[[#This Row],[15]])</f>
        <v>3.7706030092592595E-2</v>
      </c>
      <c r="Y89" s="139">
        <f>IF(ISBLANK(laps_times[[#This Row],[16]]),"DNF",    rounds_cum_time[[#This Row],[15]]+laps_times[[#This Row],[16]])</f>
        <v>4.0183483796296299E-2</v>
      </c>
      <c r="Z89" s="139">
        <f>IF(ISBLANK(laps_times[[#This Row],[17]]),"DNF",    rounds_cum_time[[#This Row],[16]]+laps_times[[#This Row],[17]])</f>
        <v>4.2721585648148153E-2</v>
      </c>
      <c r="AA89" s="139">
        <f>IF(ISBLANK(laps_times[[#This Row],[18]]),"DNF",    rounds_cum_time[[#This Row],[17]]+laps_times[[#This Row],[18]])</f>
        <v>4.5275347222222227E-2</v>
      </c>
      <c r="AB89" s="139">
        <f>IF(ISBLANK(laps_times[[#This Row],[19]]),"DNF",    rounds_cum_time[[#This Row],[18]]+laps_times[[#This Row],[19]])</f>
        <v>4.7804340277777781E-2</v>
      </c>
      <c r="AC89" s="139">
        <f>IF(ISBLANK(laps_times[[#This Row],[20]]),"DNF",    rounds_cum_time[[#This Row],[19]]+laps_times[[#This Row],[20]])</f>
        <v>5.0340416666666672E-2</v>
      </c>
      <c r="AD89" s="139">
        <f>IF(ISBLANK(laps_times[[#This Row],[21]]),"DNF",    rounds_cum_time[[#This Row],[20]]+laps_times[[#This Row],[21]])</f>
        <v>5.297123842592593E-2</v>
      </c>
      <c r="AE89" s="139">
        <f>IF(ISBLANK(laps_times[[#This Row],[22]]),"DNF",    rounds_cum_time[[#This Row],[21]]+laps_times[[#This Row],[22]])</f>
        <v>5.5459421296296302E-2</v>
      </c>
      <c r="AF89" s="139">
        <f>IF(ISBLANK(laps_times[[#This Row],[23]]),"DNF",    rounds_cum_time[[#This Row],[22]]+laps_times[[#This Row],[23]])</f>
        <v>5.8004155092592595E-2</v>
      </c>
      <c r="AG89" s="139">
        <f>IF(ISBLANK(laps_times[[#This Row],[24]]),"DNF",    rounds_cum_time[[#This Row],[23]]+laps_times[[#This Row],[24]])</f>
        <v>6.0568912037037043E-2</v>
      </c>
      <c r="AH89" s="139">
        <f>IF(ISBLANK(laps_times[[#This Row],[25]]),"DNF",    rounds_cum_time[[#This Row],[24]]+laps_times[[#This Row],[25]])</f>
        <v>6.3151932870370381E-2</v>
      </c>
      <c r="AI89" s="139">
        <f>IF(ISBLANK(laps_times[[#This Row],[26]]),"DNF",    rounds_cum_time[[#This Row],[25]]+laps_times[[#This Row],[26]])</f>
        <v>6.5788888888888897E-2</v>
      </c>
      <c r="AJ89" s="139">
        <f>IF(ISBLANK(laps_times[[#This Row],[27]]),"DNF",    rounds_cum_time[[#This Row],[26]]+laps_times[[#This Row],[27]])</f>
        <v>6.8365636574074087E-2</v>
      </c>
      <c r="AK89" s="139">
        <f>IF(ISBLANK(laps_times[[#This Row],[28]]),"DNF",    rounds_cum_time[[#This Row],[27]]+laps_times[[#This Row],[28]])</f>
        <v>7.0925891203703711E-2</v>
      </c>
      <c r="AL89" s="139">
        <f>IF(ISBLANK(laps_times[[#This Row],[29]]),"DNF",    rounds_cum_time[[#This Row],[28]]+laps_times[[#This Row],[29]])</f>
        <v>7.3507118055555556E-2</v>
      </c>
      <c r="AM89" s="139">
        <f>IF(ISBLANK(laps_times[[#This Row],[30]]),"DNF",    rounds_cum_time[[#This Row],[29]]+laps_times[[#This Row],[30]])</f>
        <v>7.6091041666666664E-2</v>
      </c>
      <c r="AN89" s="139">
        <f>IF(ISBLANK(laps_times[[#This Row],[31]]),"DNF",    rounds_cum_time[[#This Row],[30]]+laps_times[[#This Row],[31]])</f>
        <v>7.8971446759259253E-2</v>
      </c>
      <c r="AO89" s="139">
        <f>IF(ISBLANK(laps_times[[#This Row],[32]]),"DNF",    rounds_cum_time[[#This Row],[31]]+laps_times[[#This Row],[32]])</f>
        <v>8.1603784722222211E-2</v>
      </c>
      <c r="AP89" s="139">
        <f>IF(ISBLANK(laps_times[[#This Row],[33]]),"DNF",    rounds_cum_time[[#This Row],[32]]+laps_times[[#This Row],[33]])</f>
        <v>8.4329074074074056E-2</v>
      </c>
      <c r="AQ89" s="139">
        <f>IF(ISBLANK(laps_times[[#This Row],[34]]),"DNF",    rounds_cum_time[[#This Row],[33]]+laps_times[[#This Row],[34]])</f>
        <v>8.6997951388888869E-2</v>
      </c>
      <c r="AR89" s="139">
        <f>IF(ISBLANK(laps_times[[#This Row],[35]]),"DNF",    rounds_cum_time[[#This Row],[34]]+laps_times[[#This Row],[35]])</f>
        <v>8.9703796296296281E-2</v>
      </c>
      <c r="AS89" s="139">
        <f>IF(ISBLANK(laps_times[[#This Row],[36]]),"DNF",    rounds_cum_time[[#This Row],[35]]+laps_times[[#This Row],[36]])</f>
        <v>9.2448900462962946E-2</v>
      </c>
      <c r="AT89" s="139">
        <f>IF(ISBLANK(laps_times[[#This Row],[37]]),"DNF",    rounds_cum_time[[#This Row],[36]]+laps_times[[#This Row],[37]])</f>
        <v>9.5202407407407388E-2</v>
      </c>
      <c r="AU89" s="139">
        <f>IF(ISBLANK(laps_times[[#This Row],[38]]),"DNF",    rounds_cum_time[[#This Row],[37]]+laps_times[[#This Row],[38]])</f>
        <v>9.8164016203703686E-2</v>
      </c>
      <c r="AV89" s="139">
        <f>IF(ISBLANK(laps_times[[#This Row],[39]]),"DNF",    rounds_cum_time[[#This Row],[38]]+laps_times[[#This Row],[39]])</f>
        <v>0.10095163194444443</v>
      </c>
      <c r="AW89" s="139">
        <f>IF(ISBLANK(laps_times[[#This Row],[40]]),"DNF",    rounds_cum_time[[#This Row],[39]]+laps_times[[#This Row],[40]])</f>
        <v>0.10402020833333331</v>
      </c>
      <c r="AX89" s="139">
        <f>IF(ISBLANK(laps_times[[#This Row],[41]]),"DNF",    rounds_cum_time[[#This Row],[40]]+laps_times[[#This Row],[41]])</f>
        <v>0.10686531249999998</v>
      </c>
      <c r="AY89" s="139">
        <f>IF(ISBLANK(laps_times[[#This Row],[42]]),"DNF",    rounds_cum_time[[#This Row],[41]]+laps_times[[#This Row],[42]])</f>
        <v>0.11012704861111108</v>
      </c>
      <c r="AZ89" s="139">
        <f>IF(ISBLANK(laps_times[[#This Row],[43]]),"DNF",    rounds_cum_time[[#This Row],[42]]+laps_times[[#This Row],[43]])</f>
        <v>0.11307923611111108</v>
      </c>
      <c r="BA89" s="139">
        <f>IF(ISBLANK(laps_times[[#This Row],[44]]),"DNF",    rounds_cum_time[[#This Row],[43]]+laps_times[[#This Row],[44]])</f>
        <v>0.11625325231481479</v>
      </c>
      <c r="BB89" s="139">
        <f>IF(ISBLANK(laps_times[[#This Row],[45]]),"DNF",    rounds_cum_time[[#This Row],[44]]+laps_times[[#This Row],[45]])</f>
        <v>0.11926067129629626</v>
      </c>
      <c r="BC89" s="139">
        <f>IF(ISBLANK(laps_times[[#This Row],[46]]),"DNF",    rounds_cum_time[[#This Row],[45]]+laps_times[[#This Row],[46]])</f>
        <v>0.12228168981481478</v>
      </c>
      <c r="BD89" s="139">
        <f>IF(ISBLANK(laps_times[[#This Row],[47]]),"DNF",    rounds_cum_time[[#This Row],[46]]+laps_times[[#This Row],[47]])</f>
        <v>0.12561881944444442</v>
      </c>
      <c r="BE89" s="139">
        <f>IF(ISBLANK(laps_times[[#This Row],[48]]),"DNF",    rounds_cum_time[[#This Row],[47]]+laps_times[[#This Row],[48]])</f>
        <v>0.12877570601851848</v>
      </c>
      <c r="BF89" s="139">
        <f>IF(ISBLANK(laps_times[[#This Row],[49]]),"DNF",    rounds_cum_time[[#This Row],[48]]+laps_times[[#This Row],[49]])</f>
        <v>0.13235629629629625</v>
      </c>
      <c r="BG89" s="139">
        <f>IF(ISBLANK(laps_times[[#This Row],[50]]),"DNF",    rounds_cum_time[[#This Row],[49]]+laps_times[[#This Row],[50]])</f>
        <v>0.13627402777777772</v>
      </c>
      <c r="BH89" s="139">
        <f>IF(ISBLANK(laps_times[[#This Row],[51]]),"DNF",    rounds_cum_time[[#This Row],[50]]+laps_times[[#This Row],[51]])</f>
        <v>0.13962899305555551</v>
      </c>
      <c r="BI89" s="139">
        <f>IF(ISBLANK(laps_times[[#This Row],[52]]),"DNF",    rounds_cum_time[[#This Row],[51]]+laps_times[[#This Row],[52]])</f>
        <v>0.14307008101851848</v>
      </c>
      <c r="BJ89" s="139">
        <f>IF(ISBLANK(laps_times[[#This Row],[53]]),"DNF",    rounds_cum_time[[#This Row],[52]]+laps_times[[#This Row],[53]])</f>
        <v>0.14644178240740738</v>
      </c>
      <c r="BK89" s="139">
        <f>IF(ISBLANK(laps_times[[#This Row],[54]]),"DNF",    rounds_cum_time[[#This Row],[53]]+laps_times[[#This Row],[54]])</f>
        <v>0.14961837962962959</v>
      </c>
      <c r="BL89" s="139">
        <f>IF(ISBLANK(laps_times[[#This Row],[55]]),"DNF",    rounds_cum_time[[#This Row],[54]]+laps_times[[#This Row],[55]])</f>
        <v>0.15287048611111106</v>
      </c>
      <c r="BM89" s="139">
        <f>IF(ISBLANK(laps_times[[#This Row],[56]]),"DNF",    rounds_cum_time[[#This Row],[55]]+laps_times[[#This Row],[56]])</f>
        <v>0.15611961805555552</v>
      </c>
      <c r="BN89" s="139">
        <f>IF(ISBLANK(laps_times[[#This Row],[57]]),"DNF",    rounds_cum_time[[#This Row],[56]]+laps_times[[#This Row],[57]])</f>
        <v>0.15937805555555551</v>
      </c>
      <c r="BO89" s="139">
        <f>IF(ISBLANK(laps_times[[#This Row],[58]]),"DNF",    rounds_cum_time[[#This Row],[57]]+laps_times[[#This Row],[58]])</f>
        <v>0.16245289351851847</v>
      </c>
      <c r="BP89" s="139">
        <f>IF(ISBLANK(laps_times[[#This Row],[59]]),"DNF",    rounds_cum_time[[#This Row],[58]]+laps_times[[#This Row],[59]])</f>
        <v>0.16548997685185179</v>
      </c>
      <c r="BQ89" s="139">
        <f>IF(ISBLANK(laps_times[[#This Row],[60]]),"DNF",    rounds_cum_time[[#This Row],[59]]+laps_times[[#This Row],[60]])</f>
        <v>0.16864236111111106</v>
      </c>
      <c r="BR89" s="139">
        <f>IF(ISBLANK(laps_times[[#This Row],[61]]),"DNF",    rounds_cum_time[[#This Row],[60]]+laps_times[[#This Row],[61]])</f>
        <v>0.17163344907407402</v>
      </c>
      <c r="BS89" s="139">
        <f>IF(ISBLANK(laps_times[[#This Row],[62]]),"DNF",    rounds_cum_time[[#This Row],[61]]+laps_times[[#This Row],[62]])</f>
        <v>0.17457762731481477</v>
      </c>
      <c r="BT89" s="140">
        <f>IF(ISBLANK(laps_times[[#This Row],[63]]),"DNF",    rounds_cum_time[[#This Row],[62]]+laps_times[[#This Row],[63]])</f>
        <v>0.17742596064814811</v>
      </c>
    </row>
    <row r="90" spans="2:72" x14ac:dyDescent="0.2">
      <c r="B90" s="130">
        <f>laps_times[[#This Row],[poř]]</f>
        <v>85</v>
      </c>
      <c r="C90" s="131">
        <f>laps_times[[#This Row],[s.č.]]</f>
        <v>59</v>
      </c>
      <c r="D90" s="131" t="str">
        <f>laps_times[[#This Row],[jméno]]</f>
        <v>Neubauer Petr</v>
      </c>
      <c r="E90" s="132">
        <f>laps_times[[#This Row],[roč]]</f>
        <v>1974</v>
      </c>
      <c r="F90" s="132" t="str">
        <f>laps_times[[#This Row],[kat]]</f>
        <v>MB</v>
      </c>
      <c r="G90" s="132">
        <f>laps_times[[#This Row],[poř_kat]]</f>
        <v>36</v>
      </c>
      <c r="H90" s="131" t="str">
        <f>laps_times[[#This Row],[klub]]</f>
        <v>-</v>
      </c>
      <c r="I90" s="134">
        <f>laps_times[[#This Row],[celk. čas]]</f>
        <v>0.17756259259259258</v>
      </c>
      <c r="J90" s="139">
        <f>laps_times[[#This Row],[1]]</f>
        <v>3.2832175925925928E-3</v>
      </c>
      <c r="K90" s="139">
        <f>IF(ISBLANK(laps_times[[#This Row],[2]]),"DNF",    rounds_cum_time[[#This Row],[1]]+laps_times[[#This Row],[2]])</f>
        <v>5.7809374999999996E-3</v>
      </c>
      <c r="L90" s="139">
        <f>IF(ISBLANK(laps_times[[#This Row],[3]]),"DNF",    rounds_cum_time[[#This Row],[2]]+laps_times[[#This Row],[3]])</f>
        <v>8.2819212962962959E-3</v>
      </c>
      <c r="M90" s="139">
        <f>IF(ISBLANK(laps_times[[#This Row],[4]]),"DNF",    rounds_cum_time[[#This Row],[3]]+laps_times[[#This Row],[4]])</f>
        <v>1.0835150462962963E-2</v>
      </c>
      <c r="N90" s="139">
        <f>IF(ISBLANK(laps_times[[#This Row],[5]]),"DNF",    rounds_cum_time[[#This Row],[4]]+laps_times[[#This Row],[5]])</f>
        <v>1.3445740740740741E-2</v>
      </c>
      <c r="O90" s="139">
        <f>IF(ISBLANK(laps_times[[#This Row],[6]]),"DNF",    rounds_cum_time[[#This Row],[5]]+laps_times[[#This Row],[6]])</f>
        <v>1.6019594907407408E-2</v>
      </c>
      <c r="P90" s="139">
        <f>IF(ISBLANK(laps_times[[#This Row],[7]]),"DNF",    rounds_cum_time[[#This Row],[6]]+laps_times[[#This Row],[7]])</f>
        <v>1.8600694444444444E-2</v>
      </c>
      <c r="Q90" s="139">
        <f>IF(ISBLANK(laps_times[[#This Row],[8]]),"DNF",    rounds_cum_time[[#This Row],[7]]+laps_times[[#This Row],[8]])</f>
        <v>2.1200277777777776E-2</v>
      </c>
      <c r="R90" s="139">
        <f>IF(ISBLANK(laps_times[[#This Row],[9]]),"DNF",    rounds_cum_time[[#This Row],[8]]+laps_times[[#This Row],[9]])</f>
        <v>2.3812256944444443E-2</v>
      </c>
      <c r="S90" s="139">
        <f>IF(ISBLANK(laps_times[[#This Row],[10]]),"DNF",    rounds_cum_time[[#This Row],[9]]+laps_times[[#This Row],[10]])</f>
        <v>2.6420393518518517E-2</v>
      </c>
      <c r="T90" s="139">
        <f>IF(ISBLANK(laps_times[[#This Row],[11]]),"DNF",    rounds_cum_time[[#This Row],[10]]+laps_times[[#This Row],[11]])</f>
        <v>2.9055532407407405E-2</v>
      </c>
      <c r="U90" s="139">
        <f>IF(ISBLANK(laps_times[[#This Row],[12]]),"DNF",    rounds_cum_time[[#This Row],[11]]+laps_times[[#This Row],[12]])</f>
        <v>3.1685775462962959E-2</v>
      </c>
      <c r="V90" s="139">
        <f>IF(ISBLANK(laps_times[[#This Row],[13]]),"DNF",    rounds_cum_time[[#This Row],[12]]+laps_times[[#This Row],[13]])</f>
        <v>3.4307164351851847E-2</v>
      </c>
      <c r="W90" s="139">
        <f>IF(ISBLANK(laps_times[[#This Row],[14]]),"DNF",    rounds_cum_time[[#This Row],[13]]+laps_times[[#This Row],[14]])</f>
        <v>3.7004143518518516E-2</v>
      </c>
      <c r="X90" s="139">
        <f>IF(ISBLANK(laps_times[[#This Row],[15]]),"DNF",    rounds_cum_time[[#This Row],[14]]+laps_times[[#This Row],[15]])</f>
        <v>3.9646134259259259E-2</v>
      </c>
      <c r="Y90" s="139">
        <f>IF(ISBLANK(laps_times[[#This Row],[16]]),"DNF",    rounds_cum_time[[#This Row],[15]]+laps_times[[#This Row],[16]])</f>
        <v>4.2284409722222221E-2</v>
      </c>
      <c r="Z90" s="139">
        <f>IF(ISBLANK(laps_times[[#This Row],[17]]),"DNF",    rounds_cum_time[[#This Row],[16]]+laps_times[[#This Row],[17]])</f>
        <v>4.4951828703703706E-2</v>
      </c>
      <c r="AA90" s="139">
        <f>IF(ISBLANK(laps_times[[#This Row],[18]]),"DNF",    rounds_cum_time[[#This Row],[17]]+laps_times[[#This Row],[18]])</f>
        <v>4.75953125E-2</v>
      </c>
      <c r="AB90" s="139">
        <f>IF(ISBLANK(laps_times[[#This Row],[19]]),"DNF",    rounds_cum_time[[#This Row],[18]]+laps_times[[#This Row],[19]])</f>
        <v>5.0208368055555556E-2</v>
      </c>
      <c r="AC90" s="139">
        <f>IF(ISBLANK(laps_times[[#This Row],[20]]),"DNF",    rounds_cum_time[[#This Row],[19]]+laps_times[[#This Row],[20]])</f>
        <v>5.2762824074074073E-2</v>
      </c>
      <c r="AD90" s="139">
        <f>IF(ISBLANK(laps_times[[#This Row],[21]]),"DNF",    rounds_cum_time[[#This Row],[20]]+laps_times[[#This Row],[21]])</f>
        <v>5.5332731481481483E-2</v>
      </c>
      <c r="AE90" s="139">
        <f>IF(ISBLANK(laps_times[[#This Row],[22]]),"DNF",    rounds_cum_time[[#This Row],[21]]+laps_times[[#This Row],[22]])</f>
        <v>5.7974606481481485E-2</v>
      </c>
      <c r="AF90" s="139">
        <f>IF(ISBLANK(laps_times[[#This Row],[23]]),"DNF",    rounds_cum_time[[#This Row],[22]]+laps_times[[#This Row],[23]])</f>
        <v>6.0649606481481481E-2</v>
      </c>
      <c r="AG90" s="139">
        <f>IF(ISBLANK(laps_times[[#This Row],[24]]),"DNF",    rounds_cum_time[[#This Row],[23]]+laps_times[[#This Row],[24]])</f>
        <v>6.3334050925925922E-2</v>
      </c>
      <c r="AH90" s="139">
        <f>IF(ISBLANK(laps_times[[#This Row],[25]]),"DNF",    rounds_cum_time[[#This Row],[24]]+laps_times[[#This Row],[25]])</f>
        <v>6.5999722222222224E-2</v>
      </c>
      <c r="AI90" s="139">
        <f>IF(ISBLANK(laps_times[[#This Row],[26]]),"DNF",    rounds_cum_time[[#This Row],[25]]+laps_times[[#This Row],[26]])</f>
        <v>6.869331018518518E-2</v>
      </c>
      <c r="AJ90" s="139">
        <f>IF(ISBLANK(laps_times[[#This Row],[27]]),"DNF",    rounds_cum_time[[#This Row],[26]]+laps_times[[#This Row],[27]])</f>
        <v>7.1358576388888886E-2</v>
      </c>
      <c r="AK90" s="139">
        <f>IF(ISBLANK(laps_times[[#This Row],[28]]),"DNF",    rounds_cum_time[[#This Row],[27]]+laps_times[[#This Row],[28]])</f>
        <v>7.4052581018518512E-2</v>
      </c>
      <c r="AL90" s="139">
        <f>IF(ISBLANK(laps_times[[#This Row],[29]]),"DNF",    rounds_cum_time[[#This Row],[28]]+laps_times[[#This Row],[29]])</f>
        <v>7.6793541666666659E-2</v>
      </c>
      <c r="AM90" s="139">
        <f>IF(ISBLANK(laps_times[[#This Row],[30]]),"DNF",    rounds_cum_time[[#This Row],[29]]+laps_times[[#This Row],[30]])</f>
        <v>7.9517187499999989E-2</v>
      </c>
      <c r="AN90" s="139">
        <f>IF(ISBLANK(laps_times[[#This Row],[31]]),"DNF",    rounds_cum_time[[#This Row],[30]]+laps_times[[#This Row],[31]])</f>
        <v>8.2240312499999996E-2</v>
      </c>
      <c r="AO90" s="139">
        <f>IF(ISBLANK(laps_times[[#This Row],[32]]),"DNF",    rounds_cum_time[[#This Row],[31]]+laps_times[[#This Row],[32]])</f>
        <v>8.5170844907407409E-2</v>
      </c>
      <c r="AP90" s="139">
        <f>IF(ISBLANK(laps_times[[#This Row],[33]]),"DNF",    rounds_cum_time[[#This Row],[32]]+laps_times[[#This Row],[33]])</f>
        <v>8.7832141203703709E-2</v>
      </c>
      <c r="AQ90" s="139">
        <f>IF(ISBLANK(laps_times[[#This Row],[34]]),"DNF",    rounds_cum_time[[#This Row],[33]]+laps_times[[#This Row],[34]])</f>
        <v>9.0526400462962966E-2</v>
      </c>
      <c r="AR90" s="139">
        <f>IF(ISBLANK(laps_times[[#This Row],[35]]),"DNF",    rounds_cum_time[[#This Row],[34]]+laps_times[[#This Row],[35]])</f>
        <v>9.3238043981481486E-2</v>
      </c>
      <c r="AS90" s="139">
        <f>IF(ISBLANK(laps_times[[#This Row],[36]]),"DNF",    rounds_cum_time[[#This Row],[35]]+laps_times[[#This Row],[36]])</f>
        <v>9.6018530092592591E-2</v>
      </c>
      <c r="AT90" s="139">
        <f>IF(ISBLANK(laps_times[[#This Row],[37]]),"DNF",    rounds_cum_time[[#This Row],[36]]+laps_times[[#This Row],[37]])</f>
        <v>9.884421296296296E-2</v>
      </c>
      <c r="AU90" s="139">
        <f>IF(ISBLANK(laps_times[[#This Row],[38]]),"DNF",    rounds_cum_time[[#This Row],[37]]+laps_times[[#This Row],[38]])</f>
        <v>0.10169199074074074</v>
      </c>
      <c r="AV90" s="139">
        <f>IF(ISBLANK(laps_times[[#This Row],[39]]),"DNF",    rounds_cum_time[[#This Row],[38]]+laps_times[[#This Row],[39]])</f>
        <v>0.10453846064814815</v>
      </c>
      <c r="AW90" s="139">
        <f>IF(ISBLANK(laps_times[[#This Row],[40]]),"DNF",    rounds_cum_time[[#This Row],[39]]+laps_times[[#This Row],[40]])</f>
        <v>0.10740871527777777</v>
      </c>
      <c r="AX90" s="139">
        <f>IF(ISBLANK(laps_times[[#This Row],[41]]),"DNF",    rounds_cum_time[[#This Row],[40]]+laps_times[[#This Row],[41]])</f>
        <v>0.11022488425925926</v>
      </c>
      <c r="AY90" s="139">
        <f>IF(ISBLANK(laps_times[[#This Row],[42]]),"DNF",    rounds_cum_time[[#This Row],[41]]+laps_times[[#This Row],[42]])</f>
        <v>0.11312195601851852</v>
      </c>
      <c r="AZ90" s="139">
        <f>IF(ISBLANK(laps_times[[#This Row],[43]]),"DNF",    rounds_cum_time[[#This Row],[42]]+laps_times[[#This Row],[43]])</f>
        <v>0.11610390046296296</v>
      </c>
      <c r="BA90" s="139">
        <f>IF(ISBLANK(laps_times[[#This Row],[44]]),"DNF",    rounds_cum_time[[#This Row],[43]]+laps_times[[#This Row],[44]])</f>
        <v>0.1190128125</v>
      </c>
      <c r="BB90" s="139">
        <f>IF(ISBLANK(laps_times[[#This Row],[45]]),"DNF",    rounds_cum_time[[#This Row],[44]]+laps_times[[#This Row],[45]])</f>
        <v>0.12192040509259258</v>
      </c>
      <c r="BC90" s="139">
        <f>IF(ISBLANK(laps_times[[#This Row],[46]]),"DNF",    rounds_cum_time[[#This Row],[45]]+laps_times[[#This Row],[46]])</f>
        <v>0.12488473379629629</v>
      </c>
      <c r="BD90" s="139">
        <f>IF(ISBLANK(laps_times[[#This Row],[47]]),"DNF",    rounds_cum_time[[#This Row],[46]]+laps_times[[#This Row],[47]])</f>
        <v>0.12807251157407407</v>
      </c>
      <c r="BE90" s="139">
        <f>IF(ISBLANK(laps_times[[#This Row],[48]]),"DNF",    rounds_cum_time[[#This Row],[47]]+laps_times[[#This Row],[48]])</f>
        <v>0.13102009259259259</v>
      </c>
      <c r="BF90" s="139">
        <f>IF(ISBLANK(laps_times[[#This Row],[49]]),"DNF",    rounds_cum_time[[#This Row],[48]]+laps_times[[#This Row],[49]])</f>
        <v>0.13401734953703703</v>
      </c>
      <c r="BG90" s="139">
        <f>IF(ISBLANK(laps_times[[#This Row],[50]]),"DNF",    rounds_cum_time[[#This Row],[49]]+laps_times[[#This Row],[50]])</f>
        <v>0.13703920138888889</v>
      </c>
      <c r="BH90" s="139">
        <f>IF(ISBLANK(laps_times[[#This Row],[51]]),"DNF",    rounds_cum_time[[#This Row],[50]]+laps_times[[#This Row],[51]])</f>
        <v>0.14009471064814816</v>
      </c>
      <c r="BI90" s="139">
        <f>IF(ISBLANK(laps_times[[#This Row],[52]]),"DNF",    rounds_cum_time[[#This Row],[51]]+laps_times[[#This Row],[52]])</f>
        <v>0.14318465277777778</v>
      </c>
      <c r="BJ90" s="139">
        <f>IF(ISBLANK(laps_times[[#This Row],[53]]),"DNF",    rounds_cum_time[[#This Row],[52]]+laps_times[[#This Row],[53]])</f>
        <v>0.14630377314814816</v>
      </c>
      <c r="BK90" s="139">
        <f>IF(ISBLANK(laps_times[[#This Row],[54]]),"DNF",    rounds_cum_time[[#This Row],[53]]+laps_times[[#This Row],[54]])</f>
        <v>0.14923824074074074</v>
      </c>
      <c r="BL90" s="139">
        <f>IF(ISBLANK(laps_times[[#This Row],[55]]),"DNF",    rounds_cum_time[[#This Row],[54]]+laps_times[[#This Row],[55]])</f>
        <v>0.15231228009259259</v>
      </c>
      <c r="BM90" s="139">
        <f>IF(ISBLANK(laps_times[[#This Row],[56]]),"DNF",    rounds_cum_time[[#This Row],[55]]+laps_times[[#This Row],[56]])</f>
        <v>0.15534785879629631</v>
      </c>
      <c r="BN90" s="139">
        <f>IF(ISBLANK(laps_times[[#This Row],[57]]),"DNF",    rounds_cum_time[[#This Row],[56]]+laps_times[[#This Row],[57]])</f>
        <v>0.15852560185185186</v>
      </c>
      <c r="BO90" s="139">
        <f>IF(ISBLANK(laps_times[[#This Row],[58]]),"DNF",    rounds_cum_time[[#This Row],[57]]+laps_times[[#This Row],[58]])</f>
        <v>0.16174082175925927</v>
      </c>
      <c r="BP90" s="139">
        <f>IF(ISBLANK(laps_times[[#This Row],[59]]),"DNF",    rounds_cum_time[[#This Row],[58]]+laps_times[[#This Row],[59]])</f>
        <v>0.16516690972222223</v>
      </c>
      <c r="BQ90" s="139">
        <f>IF(ISBLANK(laps_times[[#This Row],[60]]),"DNF",    rounds_cum_time[[#This Row],[59]]+laps_times[[#This Row],[60]])</f>
        <v>0.16844175925925928</v>
      </c>
      <c r="BR90" s="139">
        <f>IF(ISBLANK(laps_times[[#This Row],[61]]),"DNF",    rounds_cum_time[[#This Row],[60]]+laps_times[[#This Row],[61]])</f>
        <v>0.1716797800925926</v>
      </c>
      <c r="BS90" s="139">
        <f>IF(ISBLANK(laps_times[[#This Row],[62]]),"DNF",    rounds_cum_time[[#This Row],[61]]+laps_times[[#This Row],[62]])</f>
        <v>0.17491768518518519</v>
      </c>
      <c r="BT90" s="140">
        <f>IF(ISBLANK(laps_times[[#This Row],[63]]),"DNF",    rounds_cum_time[[#This Row],[62]]+laps_times[[#This Row],[63]])</f>
        <v>0.17756259259259261</v>
      </c>
    </row>
    <row r="91" spans="2:72" x14ac:dyDescent="0.2">
      <c r="B91" s="130">
        <f>laps_times[[#This Row],[poř]]</f>
        <v>86</v>
      </c>
      <c r="C91" s="131">
        <f>laps_times[[#This Row],[s.č.]]</f>
        <v>102</v>
      </c>
      <c r="D91" s="131" t="str">
        <f>laps_times[[#This Row],[jméno]]</f>
        <v>Podmelová Vilma</v>
      </c>
      <c r="E91" s="132">
        <f>laps_times[[#This Row],[roč]]</f>
        <v>1967</v>
      </c>
      <c r="F91" s="132" t="str">
        <f>laps_times[[#This Row],[kat]]</f>
        <v>ZB</v>
      </c>
      <c r="G91" s="132">
        <f>laps_times[[#This Row],[poř_kat]]</f>
        <v>7</v>
      </c>
      <c r="H91" s="131" t="str">
        <f>laps_times[[#This Row],[klub]]</f>
        <v>-</v>
      </c>
      <c r="I91" s="134">
        <f>laps_times[[#This Row],[celk. čas]]</f>
        <v>0.17859978009259259</v>
      </c>
      <c r="J91" s="139">
        <f>laps_times[[#This Row],[1]]</f>
        <v>3.1811226851851853E-3</v>
      </c>
      <c r="K91" s="139">
        <f>IF(ISBLANK(laps_times[[#This Row],[2]]),"DNF",    rounds_cum_time[[#This Row],[1]]+laps_times[[#This Row],[2]])</f>
        <v>5.6222569444444445E-3</v>
      </c>
      <c r="L91" s="139">
        <f>IF(ISBLANK(laps_times[[#This Row],[3]]),"DNF",    rounds_cum_time[[#This Row],[2]]+laps_times[[#This Row],[3]])</f>
        <v>8.1262384259259256E-3</v>
      </c>
      <c r="M91" s="139">
        <f>IF(ISBLANK(laps_times[[#This Row],[4]]),"DNF",    rounds_cum_time[[#This Row],[3]]+laps_times[[#This Row],[4]])</f>
        <v>1.0632731481481481E-2</v>
      </c>
      <c r="N91" s="139">
        <f>IF(ISBLANK(laps_times[[#This Row],[5]]),"DNF",    rounds_cum_time[[#This Row],[4]]+laps_times[[#This Row],[5]])</f>
        <v>1.3121446759259258E-2</v>
      </c>
      <c r="O91" s="139">
        <f>IF(ISBLANK(laps_times[[#This Row],[6]]),"DNF",    rounds_cum_time[[#This Row],[5]]+laps_times[[#This Row],[6]])</f>
        <v>1.5667118055555554E-2</v>
      </c>
      <c r="P91" s="139">
        <f>IF(ISBLANK(laps_times[[#This Row],[7]]),"DNF",    rounds_cum_time[[#This Row],[6]]+laps_times[[#This Row],[7]])</f>
        <v>1.8213333333333331E-2</v>
      </c>
      <c r="Q91" s="139">
        <f>IF(ISBLANK(laps_times[[#This Row],[8]]),"DNF",    rounds_cum_time[[#This Row],[7]]+laps_times[[#This Row],[8]])</f>
        <v>2.07699537037037E-2</v>
      </c>
      <c r="R91" s="139">
        <f>IF(ISBLANK(laps_times[[#This Row],[9]]),"DNF",    rounds_cum_time[[#This Row],[8]]+laps_times[[#This Row],[9]])</f>
        <v>2.335446759259259E-2</v>
      </c>
      <c r="S91" s="139">
        <f>IF(ISBLANK(laps_times[[#This Row],[10]]),"DNF",    rounds_cum_time[[#This Row],[9]]+laps_times[[#This Row],[10]])</f>
        <v>2.6035810185185183E-2</v>
      </c>
      <c r="T91" s="139">
        <f>IF(ISBLANK(laps_times[[#This Row],[11]]),"DNF",    rounds_cum_time[[#This Row],[10]]+laps_times[[#This Row],[11]])</f>
        <v>2.8617083333333331E-2</v>
      </c>
      <c r="U91" s="139">
        <f>IF(ISBLANK(laps_times[[#This Row],[12]]),"DNF",    rounds_cum_time[[#This Row],[11]]+laps_times[[#This Row],[12]])</f>
        <v>3.1222291666666666E-2</v>
      </c>
      <c r="V91" s="139">
        <f>IF(ISBLANK(laps_times[[#This Row],[13]]),"DNF",    rounds_cum_time[[#This Row],[12]]+laps_times[[#This Row],[13]])</f>
        <v>3.3821365740740739E-2</v>
      </c>
      <c r="W91" s="139">
        <f>IF(ISBLANK(laps_times[[#This Row],[14]]),"DNF",    rounds_cum_time[[#This Row],[13]]+laps_times[[#This Row],[14]])</f>
        <v>3.6391736111111107E-2</v>
      </c>
      <c r="X91" s="139">
        <f>IF(ISBLANK(laps_times[[#This Row],[15]]),"DNF",    rounds_cum_time[[#This Row],[14]]+laps_times[[#This Row],[15]])</f>
        <v>3.9178136574074068E-2</v>
      </c>
      <c r="Y91" s="139">
        <f>IF(ISBLANK(laps_times[[#This Row],[16]]),"DNF",    rounds_cum_time[[#This Row],[15]]+laps_times[[#This Row],[16]])</f>
        <v>4.1812210648148142E-2</v>
      </c>
      <c r="Z91" s="139">
        <f>IF(ISBLANK(laps_times[[#This Row],[17]]),"DNF",    rounds_cum_time[[#This Row],[16]]+laps_times[[#This Row],[17]])</f>
        <v>4.4685844907407402E-2</v>
      </c>
      <c r="AA91" s="139">
        <f>IF(ISBLANK(laps_times[[#This Row],[18]]),"DNF",    rounds_cum_time[[#This Row],[17]]+laps_times[[#This Row],[18]])</f>
        <v>4.7507638888888884E-2</v>
      </c>
      <c r="AB91" s="139">
        <f>IF(ISBLANK(laps_times[[#This Row],[19]]),"DNF",    rounds_cum_time[[#This Row],[18]]+laps_times[[#This Row],[19]])</f>
        <v>5.0040196759259255E-2</v>
      </c>
      <c r="AC91" s="139">
        <f>IF(ISBLANK(laps_times[[#This Row],[20]]),"DNF",    rounds_cum_time[[#This Row],[19]]+laps_times[[#This Row],[20]])</f>
        <v>5.2653391203703701E-2</v>
      </c>
      <c r="AD91" s="139">
        <f>IF(ISBLANK(laps_times[[#This Row],[21]]),"DNF",    rounds_cum_time[[#This Row],[20]]+laps_times[[#This Row],[21]])</f>
        <v>5.5286504629629626E-2</v>
      </c>
      <c r="AE91" s="139">
        <f>IF(ISBLANK(laps_times[[#This Row],[22]]),"DNF",    rounds_cum_time[[#This Row],[21]]+laps_times[[#This Row],[22]])</f>
        <v>5.8010624999999996E-2</v>
      </c>
      <c r="AF91" s="139">
        <f>IF(ISBLANK(laps_times[[#This Row],[23]]),"DNF",    rounds_cum_time[[#This Row],[22]]+laps_times[[#This Row],[23]])</f>
        <v>6.0854826388888887E-2</v>
      </c>
      <c r="AG91" s="139">
        <f>IF(ISBLANK(laps_times[[#This Row],[24]]),"DNF",    rounds_cum_time[[#This Row],[23]]+laps_times[[#This Row],[24]])</f>
        <v>6.3634224537037029E-2</v>
      </c>
      <c r="AH91" s="139">
        <f>IF(ISBLANK(laps_times[[#This Row],[25]]),"DNF",    rounds_cum_time[[#This Row],[24]]+laps_times[[#This Row],[25]])</f>
        <v>6.6299178240740733E-2</v>
      </c>
      <c r="AI91" s="139">
        <f>IF(ISBLANK(laps_times[[#This Row],[26]]),"DNF",    rounds_cum_time[[#This Row],[25]]+laps_times[[#This Row],[26]])</f>
        <v>6.9195011574074067E-2</v>
      </c>
      <c r="AJ91" s="139">
        <f>IF(ISBLANK(laps_times[[#This Row],[27]]),"DNF",    rounds_cum_time[[#This Row],[26]]+laps_times[[#This Row],[27]])</f>
        <v>7.1893356481481471E-2</v>
      </c>
      <c r="AK91" s="139">
        <f>IF(ISBLANK(laps_times[[#This Row],[28]]),"DNF",    rounds_cum_time[[#This Row],[27]]+laps_times[[#This Row],[28]])</f>
        <v>7.4636319444444432E-2</v>
      </c>
      <c r="AL91" s="139">
        <f>IF(ISBLANK(laps_times[[#This Row],[29]]),"DNF",    rounds_cum_time[[#This Row],[28]]+laps_times[[#This Row],[29]])</f>
        <v>7.7365694444444438E-2</v>
      </c>
      <c r="AM91" s="139">
        <f>IF(ISBLANK(laps_times[[#This Row],[30]]),"DNF",    rounds_cum_time[[#This Row],[29]]+laps_times[[#This Row],[30]])</f>
        <v>8.0088645833333333E-2</v>
      </c>
      <c r="AN91" s="139">
        <f>IF(ISBLANK(laps_times[[#This Row],[31]]),"DNF",    rounds_cum_time[[#This Row],[30]]+laps_times[[#This Row],[31]])</f>
        <v>8.2579016203703698E-2</v>
      </c>
      <c r="AO91" s="139">
        <f>IF(ISBLANK(laps_times[[#This Row],[32]]),"DNF",    rounds_cum_time[[#This Row],[31]]+laps_times[[#This Row],[32]])</f>
        <v>8.5575046296296295E-2</v>
      </c>
      <c r="AP91" s="139">
        <f>IF(ISBLANK(laps_times[[#This Row],[33]]),"DNF",    rounds_cum_time[[#This Row],[32]]+laps_times[[#This Row],[33]])</f>
        <v>8.9294120370370364E-2</v>
      </c>
      <c r="AQ91" s="139">
        <f>IF(ISBLANK(laps_times[[#This Row],[34]]),"DNF",    rounds_cum_time[[#This Row],[33]]+laps_times[[#This Row],[34]])</f>
        <v>9.2048206018518514E-2</v>
      </c>
      <c r="AR91" s="139">
        <f>IF(ISBLANK(laps_times[[#This Row],[35]]),"DNF",    rounds_cum_time[[#This Row],[34]]+laps_times[[#This Row],[35]])</f>
        <v>9.478142361111111E-2</v>
      </c>
      <c r="AS91" s="139">
        <f>IF(ISBLANK(laps_times[[#This Row],[36]]),"DNF",    rounds_cum_time[[#This Row],[35]]+laps_times[[#This Row],[36]])</f>
        <v>9.7501643518518519E-2</v>
      </c>
      <c r="AT91" s="139">
        <f>IF(ISBLANK(laps_times[[#This Row],[37]]),"DNF",    rounds_cum_time[[#This Row],[36]]+laps_times[[#This Row],[37]])</f>
        <v>0.10023519675925927</v>
      </c>
      <c r="AU91" s="139">
        <f>IF(ISBLANK(laps_times[[#This Row],[38]]),"DNF",    rounds_cum_time[[#This Row],[37]]+laps_times[[#This Row],[38]])</f>
        <v>0.10324844907407409</v>
      </c>
      <c r="AV91" s="139">
        <f>IF(ISBLANK(laps_times[[#This Row],[39]]),"DNF",    rounds_cum_time[[#This Row],[38]]+laps_times[[#This Row],[39]])</f>
        <v>0.10593432870370371</v>
      </c>
      <c r="AW91" s="139">
        <f>IF(ISBLANK(laps_times[[#This Row],[40]]),"DNF",    rounds_cum_time[[#This Row],[39]]+laps_times[[#This Row],[40]])</f>
        <v>0.10870129629629631</v>
      </c>
      <c r="AX91" s="139">
        <f>IF(ISBLANK(laps_times[[#This Row],[41]]),"DNF",    rounds_cum_time[[#This Row],[40]]+laps_times[[#This Row],[41]])</f>
        <v>0.1117355439814815</v>
      </c>
      <c r="AY91" s="139">
        <f>IF(ISBLANK(laps_times[[#This Row],[42]]),"DNF",    rounds_cum_time[[#This Row],[41]]+laps_times[[#This Row],[42]])</f>
        <v>0.11471483796296299</v>
      </c>
      <c r="AZ91" s="139">
        <f>IF(ISBLANK(laps_times[[#This Row],[43]]),"DNF",    rounds_cum_time[[#This Row],[42]]+laps_times[[#This Row],[43]])</f>
        <v>0.11748822916666669</v>
      </c>
      <c r="BA91" s="139">
        <f>IF(ISBLANK(laps_times[[#This Row],[44]]),"DNF",    rounds_cum_time[[#This Row],[43]]+laps_times[[#This Row],[44]])</f>
        <v>0.12087765046296299</v>
      </c>
      <c r="BB91" s="139">
        <f>IF(ISBLANK(laps_times[[#This Row],[45]]),"DNF",    rounds_cum_time[[#This Row],[44]]+laps_times[[#This Row],[45]])</f>
        <v>0.1236231365740741</v>
      </c>
      <c r="BC91" s="139">
        <f>IF(ISBLANK(laps_times[[#This Row],[46]]),"DNF",    rounds_cum_time[[#This Row],[45]]+laps_times[[#This Row],[46]])</f>
        <v>0.12639428240740744</v>
      </c>
      <c r="BD91" s="139">
        <f>IF(ISBLANK(laps_times[[#This Row],[47]]),"DNF",    rounds_cum_time[[#This Row],[46]]+laps_times[[#This Row],[47]])</f>
        <v>0.12950748842592597</v>
      </c>
      <c r="BE91" s="139">
        <f>IF(ISBLANK(laps_times[[#This Row],[48]]),"DNF",    rounds_cum_time[[#This Row],[47]]+laps_times[[#This Row],[48]])</f>
        <v>0.1327270717592593</v>
      </c>
      <c r="BF91" s="139">
        <f>IF(ISBLANK(laps_times[[#This Row],[49]]),"DNF",    rounds_cum_time[[#This Row],[48]]+laps_times[[#This Row],[49]])</f>
        <v>0.13563538194444449</v>
      </c>
      <c r="BG91" s="139">
        <f>IF(ISBLANK(laps_times[[#This Row],[50]]),"DNF",    rounds_cum_time[[#This Row],[49]]+laps_times[[#This Row],[50]])</f>
        <v>0.13915046296296302</v>
      </c>
      <c r="BH91" s="139">
        <f>IF(ISBLANK(laps_times[[#This Row],[51]]),"DNF",    rounds_cum_time[[#This Row],[50]]+laps_times[[#This Row],[51]])</f>
        <v>0.14226969907407414</v>
      </c>
      <c r="BI91" s="139">
        <f>IF(ISBLANK(laps_times[[#This Row],[52]]),"DNF",    rounds_cum_time[[#This Row],[51]]+laps_times[[#This Row],[52]])</f>
        <v>0.14512739583333339</v>
      </c>
      <c r="BJ91" s="139">
        <f>IF(ISBLANK(laps_times[[#This Row],[53]]),"DNF",    rounds_cum_time[[#This Row],[52]]+laps_times[[#This Row],[53]])</f>
        <v>0.14842407407407412</v>
      </c>
      <c r="BK91" s="139">
        <f>IF(ISBLANK(laps_times[[#This Row],[54]]),"DNF",    rounds_cum_time[[#This Row],[53]]+laps_times[[#This Row],[54]])</f>
        <v>0.15153979166666673</v>
      </c>
      <c r="BL91" s="139">
        <f>IF(ISBLANK(laps_times[[#This Row],[55]]),"DNF",    rounds_cum_time[[#This Row],[54]]+laps_times[[#This Row],[55]])</f>
        <v>0.15453589120370376</v>
      </c>
      <c r="BM91" s="139">
        <f>IF(ISBLANK(laps_times[[#This Row],[56]]),"DNF",    rounds_cum_time[[#This Row],[55]]+laps_times[[#This Row],[56]])</f>
        <v>0.15756799768518523</v>
      </c>
      <c r="BN91" s="139">
        <f>IF(ISBLANK(laps_times[[#This Row],[57]]),"DNF",    rounds_cum_time[[#This Row],[56]]+laps_times[[#This Row],[57]])</f>
        <v>0.16076821759259263</v>
      </c>
      <c r="BO91" s="139">
        <f>IF(ISBLANK(laps_times[[#This Row],[58]]),"DNF",    rounds_cum_time[[#This Row],[57]]+laps_times[[#This Row],[58]])</f>
        <v>0.16365961805555559</v>
      </c>
      <c r="BP91" s="139">
        <f>IF(ISBLANK(laps_times[[#This Row],[59]]),"DNF",    rounds_cum_time[[#This Row],[58]]+laps_times[[#This Row],[59]])</f>
        <v>0.16664549768518522</v>
      </c>
      <c r="BQ91" s="139">
        <f>IF(ISBLANK(laps_times[[#This Row],[60]]),"DNF",    rounds_cum_time[[#This Row],[59]]+laps_times[[#This Row],[60]])</f>
        <v>0.16996170138888891</v>
      </c>
      <c r="BR91" s="139">
        <f>IF(ISBLANK(laps_times[[#This Row],[61]]),"DNF",    rounds_cum_time[[#This Row],[60]]+laps_times[[#This Row],[61]])</f>
        <v>0.17286074074074076</v>
      </c>
      <c r="BS91" s="139">
        <f>IF(ISBLANK(laps_times[[#This Row],[62]]),"DNF",    rounds_cum_time[[#This Row],[61]]+laps_times[[#This Row],[62]])</f>
        <v>0.17584325231481485</v>
      </c>
      <c r="BT91" s="140">
        <f>IF(ISBLANK(laps_times[[#This Row],[63]]),"DNF",    rounds_cum_time[[#This Row],[62]]+laps_times[[#This Row],[63]])</f>
        <v>0.17859978009259261</v>
      </c>
    </row>
    <row r="92" spans="2:72" x14ac:dyDescent="0.2">
      <c r="B92" s="130">
        <f>laps_times[[#This Row],[poř]]</f>
        <v>87</v>
      </c>
      <c r="C92" s="131">
        <f>laps_times[[#This Row],[s.č.]]</f>
        <v>79</v>
      </c>
      <c r="D92" s="131" t="str">
        <f>laps_times[[#This Row],[jméno]]</f>
        <v>Orlinger Herbert</v>
      </c>
      <c r="E92" s="132">
        <f>laps_times[[#This Row],[roč]]</f>
        <v>1960</v>
      </c>
      <c r="F92" s="132" t="str">
        <f>laps_times[[#This Row],[kat]]</f>
        <v>MC</v>
      </c>
      <c r="G92" s="132">
        <f>laps_times[[#This Row],[poř_kat]]</f>
        <v>19</v>
      </c>
      <c r="H92" s="131" t="str">
        <f>laps_times[[#This Row],[klub]]</f>
        <v>HPLC Linz</v>
      </c>
      <c r="I92" s="134">
        <f>laps_times[[#This Row],[celk. čas]]</f>
        <v>0.18180331018518517</v>
      </c>
      <c r="J92" s="139">
        <f>laps_times[[#This Row],[1]]</f>
        <v>3.2371296296296302E-3</v>
      </c>
      <c r="K92" s="139">
        <f>IF(ISBLANK(laps_times[[#This Row],[2]]),"DNF",    rounds_cum_time[[#This Row],[1]]+laps_times[[#This Row],[2]])</f>
        <v>5.7362500000000009E-3</v>
      </c>
      <c r="L92" s="139">
        <f>IF(ISBLANK(laps_times[[#This Row],[3]]),"DNF",    rounds_cum_time[[#This Row],[2]]+laps_times[[#This Row],[3]])</f>
        <v>8.223240740740741E-3</v>
      </c>
      <c r="M92" s="139">
        <f>IF(ISBLANK(laps_times[[#This Row],[4]]),"DNF",    rounds_cum_time[[#This Row],[3]]+laps_times[[#This Row],[4]])</f>
        <v>1.0729456018518518E-2</v>
      </c>
      <c r="N92" s="139">
        <f>IF(ISBLANK(laps_times[[#This Row],[5]]),"DNF",    rounds_cum_time[[#This Row],[4]]+laps_times[[#This Row],[5]])</f>
        <v>1.3305046296296296E-2</v>
      </c>
      <c r="O92" s="139">
        <f>IF(ISBLANK(laps_times[[#This Row],[6]]),"DNF",    rounds_cum_time[[#This Row],[5]]+laps_times[[#This Row],[6]])</f>
        <v>1.5839062500000001E-2</v>
      </c>
      <c r="P92" s="139">
        <f>IF(ISBLANK(laps_times[[#This Row],[7]]),"DNF",    rounds_cum_time[[#This Row],[6]]+laps_times[[#This Row],[7]])</f>
        <v>1.8438333333333334E-2</v>
      </c>
      <c r="Q92" s="139">
        <f>IF(ISBLANK(laps_times[[#This Row],[8]]),"DNF",    rounds_cum_time[[#This Row],[7]]+laps_times[[#This Row],[8]])</f>
        <v>2.0976354166666669E-2</v>
      </c>
      <c r="R92" s="139">
        <f>IF(ISBLANK(laps_times[[#This Row],[9]]),"DNF",    rounds_cum_time[[#This Row],[8]]+laps_times[[#This Row],[9]])</f>
        <v>2.3552546296296301E-2</v>
      </c>
      <c r="S92" s="139">
        <f>IF(ISBLANK(laps_times[[#This Row],[10]]),"DNF",    rounds_cum_time[[#This Row],[9]]+laps_times[[#This Row],[10]])</f>
        <v>2.6083958333333337E-2</v>
      </c>
      <c r="T92" s="139">
        <f>IF(ISBLANK(laps_times[[#This Row],[11]]),"DNF",    rounds_cum_time[[#This Row],[10]]+laps_times[[#This Row],[11]])</f>
        <v>2.8689259259259262E-2</v>
      </c>
      <c r="U92" s="139">
        <f>IF(ISBLANK(laps_times[[#This Row],[12]]),"DNF",    rounds_cum_time[[#This Row],[11]]+laps_times[[#This Row],[12]])</f>
        <v>3.1258333333333332E-2</v>
      </c>
      <c r="V92" s="139">
        <f>IF(ISBLANK(laps_times[[#This Row],[13]]),"DNF",    rounds_cum_time[[#This Row],[12]]+laps_times[[#This Row],[13]])</f>
        <v>3.3894803240740741E-2</v>
      </c>
      <c r="W92" s="139">
        <f>IF(ISBLANK(laps_times[[#This Row],[14]]),"DNF",    rounds_cum_time[[#This Row],[13]]+laps_times[[#This Row],[14]])</f>
        <v>3.6432013888888892E-2</v>
      </c>
      <c r="X92" s="139">
        <f>IF(ISBLANK(laps_times[[#This Row],[15]]),"DNF",    rounds_cum_time[[#This Row],[14]]+laps_times[[#This Row],[15]])</f>
        <v>3.9177719907407413E-2</v>
      </c>
      <c r="Y92" s="139">
        <f>IF(ISBLANK(laps_times[[#This Row],[16]]),"DNF",    rounds_cum_time[[#This Row],[15]]+laps_times[[#This Row],[16]])</f>
        <v>4.1738136574074082E-2</v>
      </c>
      <c r="Z92" s="139">
        <f>IF(ISBLANK(laps_times[[#This Row],[17]]),"DNF",    rounds_cum_time[[#This Row],[16]]+laps_times[[#This Row],[17]])</f>
        <v>4.4427905092592604E-2</v>
      </c>
      <c r="AA92" s="139">
        <f>IF(ISBLANK(laps_times[[#This Row],[18]]),"DNF",    rounds_cum_time[[#This Row],[17]]+laps_times[[#This Row],[18]])</f>
        <v>4.702042824074075E-2</v>
      </c>
      <c r="AB92" s="139">
        <f>IF(ISBLANK(laps_times[[#This Row],[19]]),"DNF",    rounds_cum_time[[#This Row],[18]]+laps_times[[#This Row],[19]])</f>
        <v>4.9666412037037047E-2</v>
      </c>
      <c r="AC92" s="139">
        <f>IF(ISBLANK(laps_times[[#This Row],[20]]),"DNF",    rounds_cum_time[[#This Row],[19]]+laps_times[[#This Row],[20]])</f>
        <v>5.2304201388888902E-2</v>
      </c>
      <c r="AD92" s="139">
        <f>IF(ISBLANK(laps_times[[#This Row],[21]]),"DNF",    rounds_cum_time[[#This Row],[20]]+laps_times[[#This Row],[21]])</f>
        <v>5.5199976851851865E-2</v>
      </c>
      <c r="AE92" s="139">
        <f>IF(ISBLANK(laps_times[[#This Row],[22]]),"DNF",    rounds_cum_time[[#This Row],[21]]+laps_times[[#This Row],[22]])</f>
        <v>5.7859606481481494E-2</v>
      </c>
      <c r="AF92" s="139">
        <f>IF(ISBLANK(laps_times[[#This Row],[23]]),"DNF",    rounds_cum_time[[#This Row],[22]]+laps_times[[#This Row],[23]])</f>
        <v>6.0483206018518532E-2</v>
      </c>
      <c r="AG92" s="139">
        <f>IF(ISBLANK(laps_times[[#This Row],[24]]),"DNF",    rounds_cum_time[[#This Row],[23]]+laps_times[[#This Row],[24]])</f>
        <v>6.3160081018518527E-2</v>
      </c>
      <c r="AH92" s="139">
        <f>IF(ISBLANK(laps_times[[#This Row],[25]]),"DNF",    rounds_cum_time[[#This Row],[24]]+laps_times[[#This Row],[25]])</f>
        <v>6.5874814814814817E-2</v>
      </c>
      <c r="AI92" s="139">
        <f>IF(ISBLANK(laps_times[[#This Row],[26]]),"DNF",    rounds_cum_time[[#This Row],[25]]+laps_times[[#This Row],[26]])</f>
        <v>6.8597002314814817E-2</v>
      </c>
      <c r="AJ92" s="139">
        <f>IF(ISBLANK(laps_times[[#This Row],[27]]),"DNF",    rounds_cum_time[[#This Row],[26]]+laps_times[[#This Row],[27]])</f>
        <v>7.1402511574074082E-2</v>
      </c>
      <c r="AK92" s="139">
        <f>IF(ISBLANK(laps_times[[#This Row],[28]]),"DNF",    rounds_cum_time[[#This Row],[27]]+laps_times[[#This Row],[28]])</f>
        <v>7.4097650462962975E-2</v>
      </c>
      <c r="AL92" s="139">
        <f>IF(ISBLANK(laps_times[[#This Row],[29]]),"DNF",    rounds_cum_time[[#This Row],[28]]+laps_times[[#This Row],[29]])</f>
        <v>7.6809189814814827E-2</v>
      </c>
      <c r="AM92" s="139">
        <f>IF(ISBLANK(laps_times[[#This Row],[30]]),"DNF",    rounds_cum_time[[#This Row],[29]]+laps_times[[#This Row],[30]])</f>
        <v>7.9520995370370384E-2</v>
      </c>
      <c r="AN92" s="139">
        <f>IF(ISBLANK(laps_times[[#This Row],[31]]),"DNF",    rounds_cum_time[[#This Row],[30]]+laps_times[[#This Row],[31]])</f>
        <v>8.2342256944444456E-2</v>
      </c>
      <c r="AO92" s="139">
        <f>IF(ISBLANK(laps_times[[#This Row],[32]]),"DNF",    rounds_cum_time[[#This Row],[31]]+laps_times[[#This Row],[32]])</f>
        <v>8.5280173611111121E-2</v>
      </c>
      <c r="AP92" s="139">
        <f>IF(ISBLANK(laps_times[[#This Row],[33]]),"DNF",    rounds_cum_time[[#This Row],[32]]+laps_times[[#This Row],[33]])</f>
        <v>8.8205659722222232E-2</v>
      </c>
      <c r="AQ92" s="139">
        <f>IF(ISBLANK(laps_times[[#This Row],[34]]),"DNF",    rounds_cum_time[[#This Row],[33]]+laps_times[[#This Row],[34]])</f>
        <v>9.1045324074074091E-2</v>
      </c>
      <c r="AR92" s="139">
        <f>IF(ISBLANK(laps_times[[#This Row],[35]]),"DNF",    rounds_cum_time[[#This Row],[34]]+laps_times[[#This Row],[35]])</f>
        <v>9.402118055555557E-2</v>
      </c>
      <c r="AS92" s="139">
        <f>IF(ISBLANK(laps_times[[#This Row],[36]]),"DNF",    rounds_cum_time[[#This Row],[35]]+laps_times[[#This Row],[36]])</f>
        <v>9.7083333333333355E-2</v>
      </c>
      <c r="AT92" s="139">
        <f>IF(ISBLANK(laps_times[[#This Row],[37]]),"DNF",    rounds_cum_time[[#This Row],[36]]+laps_times[[#This Row],[37]])</f>
        <v>0.10001724537037039</v>
      </c>
      <c r="AU92" s="139">
        <f>IF(ISBLANK(laps_times[[#This Row],[38]]),"DNF",    rounds_cum_time[[#This Row],[37]]+laps_times[[#This Row],[38]])</f>
        <v>0.1030449652777778</v>
      </c>
      <c r="AV92" s="139">
        <f>IF(ISBLANK(laps_times[[#This Row],[39]]),"DNF",    rounds_cum_time[[#This Row],[38]]+laps_times[[#This Row],[39]])</f>
        <v>0.10609200231481485</v>
      </c>
      <c r="AW92" s="139">
        <f>IF(ISBLANK(laps_times[[#This Row],[40]]),"DNF",    rounds_cum_time[[#This Row],[39]]+laps_times[[#This Row],[40]])</f>
        <v>0.10919035879629632</v>
      </c>
      <c r="AX92" s="139">
        <f>IF(ISBLANK(laps_times[[#This Row],[41]]),"DNF",    rounds_cum_time[[#This Row],[40]]+laps_times[[#This Row],[41]])</f>
        <v>0.11208900462962966</v>
      </c>
      <c r="AY92" s="139">
        <f>IF(ISBLANK(laps_times[[#This Row],[42]]),"DNF",    rounds_cum_time[[#This Row],[41]]+laps_times[[#This Row],[42]])</f>
        <v>0.11500899305555559</v>
      </c>
      <c r="AZ92" s="139">
        <f>IF(ISBLANK(laps_times[[#This Row],[43]]),"DNF",    rounds_cum_time[[#This Row],[42]]+laps_times[[#This Row],[43]])</f>
        <v>0.11841858796296299</v>
      </c>
      <c r="BA92" s="139">
        <f>IF(ISBLANK(laps_times[[#This Row],[44]]),"DNF",    rounds_cum_time[[#This Row],[43]]+laps_times[[#This Row],[44]])</f>
        <v>0.12187133101851855</v>
      </c>
      <c r="BB92" s="139">
        <f>IF(ISBLANK(laps_times[[#This Row],[45]]),"DNF",    rounds_cum_time[[#This Row],[44]]+laps_times[[#This Row],[45]])</f>
        <v>0.12496061342592596</v>
      </c>
      <c r="BC92" s="139">
        <f>IF(ISBLANK(laps_times[[#This Row],[46]]),"DNF",    rounds_cum_time[[#This Row],[45]]+laps_times[[#This Row],[46]])</f>
        <v>0.127990150462963</v>
      </c>
      <c r="BD92" s="139">
        <f>IF(ISBLANK(laps_times[[#This Row],[47]]),"DNF",    rounds_cum_time[[#This Row],[46]]+laps_times[[#This Row],[47]])</f>
        <v>0.13094049768518523</v>
      </c>
      <c r="BE92" s="139">
        <f>IF(ISBLANK(laps_times[[#This Row],[48]]),"DNF",    rounds_cum_time[[#This Row],[47]]+laps_times[[#This Row],[48]])</f>
        <v>0.13403928240740745</v>
      </c>
      <c r="BF92" s="139">
        <f>IF(ISBLANK(laps_times[[#This Row],[49]]),"DNF",    rounds_cum_time[[#This Row],[48]]+laps_times[[#This Row],[49]])</f>
        <v>0.13726483796296302</v>
      </c>
      <c r="BG92" s="139">
        <f>IF(ISBLANK(laps_times[[#This Row],[50]]),"DNF",    rounds_cum_time[[#This Row],[49]]+laps_times[[#This Row],[50]])</f>
        <v>0.14029737268518525</v>
      </c>
      <c r="BH92" s="139">
        <f>IF(ISBLANK(laps_times[[#This Row],[51]]),"DNF",    rounds_cum_time[[#This Row],[50]]+laps_times[[#This Row],[51]])</f>
        <v>0.14340548611111117</v>
      </c>
      <c r="BI92" s="139">
        <f>IF(ISBLANK(laps_times[[#This Row],[52]]),"DNF",    rounds_cum_time[[#This Row],[51]]+laps_times[[#This Row],[52]])</f>
        <v>0.1464533796296297</v>
      </c>
      <c r="BJ92" s="139">
        <f>IF(ISBLANK(laps_times[[#This Row],[53]]),"DNF",    rounds_cum_time[[#This Row],[52]]+laps_times[[#This Row],[53]])</f>
        <v>0.14973668981481489</v>
      </c>
      <c r="BK92" s="139">
        <f>IF(ISBLANK(laps_times[[#This Row],[54]]),"DNF",    rounds_cum_time[[#This Row],[53]]+laps_times[[#This Row],[54]])</f>
        <v>0.15283038194444451</v>
      </c>
      <c r="BL92" s="139">
        <f>IF(ISBLANK(laps_times[[#This Row],[55]]),"DNF",    rounds_cum_time[[#This Row],[54]]+laps_times[[#This Row],[55]])</f>
        <v>0.15606716435185192</v>
      </c>
      <c r="BM92" s="139">
        <f>IF(ISBLANK(laps_times[[#This Row],[56]]),"DNF",    rounds_cum_time[[#This Row],[55]]+laps_times[[#This Row],[56]])</f>
        <v>0.15941298611111118</v>
      </c>
      <c r="BN92" s="139">
        <f>IF(ISBLANK(laps_times[[#This Row],[57]]),"DNF",    rounds_cum_time[[#This Row],[56]]+laps_times[[#This Row],[57]])</f>
        <v>0.16249307870370377</v>
      </c>
      <c r="BO92" s="139">
        <f>IF(ISBLANK(laps_times[[#This Row],[58]]),"DNF",    rounds_cum_time[[#This Row],[57]]+laps_times[[#This Row],[58]])</f>
        <v>0.16590682870370377</v>
      </c>
      <c r="BP92" s="139">
        <f>IF(ISBLANK(laps_times[[#This Row],[59]]),"DNF",    rounds_cum_time[[#This Row],[58]]+laps_times[[#This Row],[59]])</f>
        <v>0.1691439120370371</v>
      </c>
      <c r="BQ92" s="139">
        <f>IF(ISBLANK(laps_times[[#This Row],[60]]),"DNF",    rounds_cum_time[[#This Row],[59]]+laps_times[[#This Row],[60]])</f>
        <v>0.17222863425925933</v>
      </c>
      <c r="BR92" s="139">
        <f>IF(ISBLANK(laps_times[[#This Row],[61]]),"DNF",    rounds_cum_time[[#This Row],[60]]+laps_times[[#This Row],[61]])</f>
        <v>0.17555557870370378</v>
      </c>
      <c r="BS92" s="139">
        <f>IF(ISBLANK(laps_times[[#This Row],[62]]),"DNF",    rounds_cum_time[[#This Row],[61]]+laps_times[[#This Row],[62]])</f>
        <v>0.17880553240740749</v>
      </c>
      <c r="BT92" s="140">
        <f>IF(ISBLANK(laps_times[[#This Row],[63]]),"DNF",    rounds_cum_time[[#This Row],[62]]+laps_times[[#This Row],[63]])</f>
        <v>0.18180331018518525</v>
      </c>
    </row>
    <row r="93" spans="2:72" x14ac:dyDescent="0.2">
      <c r="B93" s="130">
        <f>laps_times[[#This Row],[poř]]</f>
        <v>88</v>
      </c>
      <c r="C93" s="131">
        <f>laps_times[[#This Row],[s.č.]]</f>
        <v>93</v>
      </c>
      <c r="D93" s="131" t="str">
        <f>laps_times[[#This Row],[jméno]]</f>
        <v>Chudý Luboš</v>
      </c>
      <c r="E93" s="132">
        <f>laps_times[[#This Row],[roč]]</f>
        <v>1966</v>
      </c>
      <c r="F93" s="132" t="str">
        <f>laps_times[[#This Row],[kat]]</f>
        <v>MB</v>
      </c>
      <c r="G93" s="132">
        <f>laps_times[[#This Row],[poř_kat]]</f>
        <v>37</v>
      </c>
      <c r="H93" s="131" t="str">
        <f>laps_times[[#This Row],[klub]]</f>
        <v>Instalatér Tábor</v>
      </c>
      <c r="I93" s="134">
        <f>laps_times[[#This Row],[celk. čas]]</f>
        <v>0.18288511574074073</v>
      </c>
      <c r="J93" s="139">
        <f>laps_times[[#This Row],[1]]</f>
        <v>2.8201157407407402E-3</v>
      </c>
      <c r="K93" s="139">
        <f>IF(ISBLANK(laps_times[[#This Row],[2]]),"DNF",    rounds_cum_time[[#This Row],[1]]+laps_times[[#This Row],[2]])</f>
        <v>5.0743981481481473E-3</v>
      </c>
      <c r="L93" s="139">
        <f>IF(ISBLANK(laps_times[[#This Row],[3]]),"DNF",    rounds_cum_time[[#This Row],[2]]+laps_times[[#This Row],[3]])</f>
        <v>7.3413194444444437E-3</v>
      </c>
      <c r="M93" s="139">
        <f>IF(ISBLANK(laps_times[[#This Row],[4]]),"DNF",    rounds_cum_time[[#This Row],[3]]+laps_times[[#This Row],[4]])</f>
        <v>9.6635648148148141E-3</v>
      </c>
      <c r="N93" s="139">
        <f>IF(ISBLANK(laps_times[[#This Row],[5]]),"DNF",    rounds_cum_time[[#This Row],[4]]+laps_times[[#This Row],[5]])</f>
        <v>1.209773148148148E-2</v>
      </c>
      <c r="O93" s="139">
        <f>IF(ISBLANK(laps_times[[#This Row],[6]]),"DNF",    rounds_cum_time[[#This Row],[5]]+laps_times[[#This Row],[6]])</f>
        <v>1.4533287037037036E-2</v>
      </c>
      <c r="P93" s="139">
        <f>IF(ISBLANK(laps_times[[#This Row],[7]]),"DNF",    rounds_cum_time[[#This Row],[6]]+laps_times[[#This Row],[7]])</f>
        <v>1.6954085648148147E-2</v>
      </c>
      <c r="Q93" s="139">
        <f>IF(ISBLANK(laps_times[[#This Row],[8]]),"DNF",    rounds_cum_time[[#This Row],[7]]+laps_times[[#This Row],[8]])</f>
        <v>1.9364895833333333E-2</v>
      </c>
      <c r="R93" s="139">
        <f>IF(ISBLANK(laps_times[[#This Row],[9]]),"DNF",    rounds_cum_time[[#This Row],[8]]+laps_times[[#This Row],[9]])</f>
        <v>2.1845150462962964E-2</v>
      </c>
      <c r="S93" s="139">
        <f>IF(ISBLANK(laps_times[[#This Row],[10]]),"DNF",    rounds_cum_time[[#This Row],[9]]+laps_times[[#This Row],[10]])</f>
        <v>2.4353495370370373E-2</v>
      </c>
      <c r="T93" s="139">
        <f>IF(ISBLANK(laps_times[[#This Row],[11]]),"DNF",    rounds_cum_time[[#This Row],[10]]+laps_times[[#This Row],[11]])</f>
        <v>2.6811944444444447E-2</v>
      </c>
      <c r="U93" s="139">
        <f>IF(ISBLANK(laps_times[[#This Row],[12]]),"DNF",    rounds_cum_time[[#This Row],[11]]+laps_times[[#This Row],[12]])</f>
        <v>2.9281365740740743E-2</v>
      </c>
      <c r="V93" s="139">
        <f>IF(ISBLANK(laps_times[[#This Row],[13]]),"DNF",    rounds_cum_time[[#This Row],[12]]+laps_times[[#This Row],[13]])</f>
        <v>3.1753831018518523E-2</v>
      </c>
      <c r="W93" s="139">
        <f>IF(ISBLANK(laps_times[[#This Row],[14]]),"DNF",    rounds_cum_time[[#This Row],[13]]+laps_times[[#This Row],[14]])</f>
        <v>3.4255254629629632E-2</v>
      </c>
      <c r="X93" s="139">
        <f>IF(ISBLANK(laps_times[[#This Row],[15]]),"DNF",    rounds_cum_time[[#This Row],[14]]+laps_times[[#This Row],[15]])</f>
        <v>3.6890856481481486E-2</v>
      </c>
      <c r="Y93" s="139">
        <f>IF(ISBLANK(laps_times[[#This Row],[16]]),"DNF",    rounds_cum_time[[#This Row],[15]]+laps_times[[#This Row],[16]])</f>
        <v>3.9448599537037041E-2</v>
      </c>
      <c r="Z93" s="139">
        <f>IF(ISBLANK(laps_times[[#This Row],[17]]),"DNF",    rounds_cum_time[[#This Row],[16]]+laps_times[[#This Row],[17]])</f>
        <v>4.1996701388888891E-2</v>
      </c>
      <c r="AA93" s="139">
        <f>IF(ISBLANK(laps_times[[#This Row],[18]]),"DNF",    rounds_cum_time[[#This Row],[17]]+laps_times[[#This Row],[18]])</f>
        <v>4.460559027777778E-2</v>
      </c>
      <c r="AB93" s="139">
        <f>IF(ISBLANK(laps_times[[#This Row],[19]]),"DNF",    rounds_cum_time[[#This Row],[18]]+laps_times[[#This Row],[19]])</f>
        <v>4.7358414351851855E-2</v>
      </c>
      <c r="AC93" s="139">
        <f>IF(ISBLANK(laps_times[[#This Row],[20]]),"DNF",    rounds_cum_time[[#This Row],[19]]+laps_times[[#This Row],[20]])</f>
        <v>4.9977696759259262E-2</v>
      </c>
      <c r="AD93" s="139">
        <f>IF(ISBLANK(laps_times[[#This Row],[21]]),"DNF",    rounds_cum_time[[#This Row],[20]]+laps_times[[#This Row],[21]])</f>
        <v>5.2510254629629632E-2</v>
      </c>
      <c r="AE93" s="139">
        <f>IF(ISBLANK(laps_times[[#This Row],[22]]),"DNF",    rounds_cum_time[[#This Row],[21]]+laps_times[[#This Row],[22]])</f>
        <v>5.4953622685185187E-2</v>
      </c>
      <c r="AF93" s="139">
        <f>IF(ISBLANK(laps_times[[#This Row],[23]]),"DNF",    rounds_cum_time[[#This Row],[22]]+laps_times[[#This Row],[23]])</f>
        <v>5.8379861111111112E-2</v>
      </c>
      <c r="AG93" s="139">
        <f>IF(ISBLANK(laps_times[[#This Row],[24]]),"DNF",    rounds_cum_time[[#This Row],[23]]+laps_times[[#This Row],[24]])</f>
        <v>6.1145694444444447E-2</v>
      </c>
      <c r="AH93" s="139">
        <f>IF(ISBLANK(laps_times[[#This Row],[25]]),"DNF",    rounds_cum_time[[#This Row],[24]]+laps_times[[#This Row],[25]])</f>
        <v>6.4233877314814822E-2</v>
      </c>
      <c r="AI93" s="139">
        <f>IF(ISBLANK(laps_times[[#This Row],[26]]),"DNF",    rounds_cum_time[[#This Row],[25]]+laps_times[[#This Row],[26]])</f>
        <v>6.7025763888888895E-2</v>
      </c>
      <c r="AJ93" s="139">
        <f>IF(ISBLANK(laps_times[[#This Row],[27]]),"DNF",    rounds_cum_time[[#This Row],[26]]+laps_times[[#This Row],[27]])</f>
        <v>6.9892835648148161E-2</v>
      </c>
      <c r="AK93" s="139">
        <f>IF(ISBLANK(laps_times[[#This Row],[28]]),"DNF",    rounds_cum_time[[#This Row],[27]]+laps_times[[#This Row],[28]])</f>
        <v>7.2863287037037053E-2</v>
      </c>
      <c r="AL93" s="139">
        <f>IF(ISBLANK(laps_times[[#This Row],[29]]),"DNF",    rounds_cum_time[[#This Row],[28]]+laps_times[[#This Row],[29]])</f>
        <v>7.5788599537037052E-2</v>
      </c>
      <c r="AM93" s="139">
        <f>IF(ISBLANK(laps_times[[#This Row],[30]]),"DNF",    rounds_cum_time[[#This Row],[29]]+laps_times[[#This Row],[30]])</f>
        <v>7.8751956018518532E-2</v>
      </c>
      <c r="AN93" s="139">
        <f>IF(ISBLANK(laps_times[[#This Row],[31]]),"DNF",    rounds_cum_time[[#This Row],[30]]+laps_times[[#This Row],[31]])</f>
        <v>8.1763622685185194E-2</v>
      </c>
      <c r="AO93" s="139">
        <f>IF(ISBLANK(laps_times[[#This Row],[32]]),"DNF",    rounds_cum_time[[#This Row],[31]]+laps_times[[#This Row],[32]])</f>
        <v>8.473938657407408E-2</v>
      </c>
      <c r="AP93" s="139">
        <f>IF(ISBLANK(laps_times[[#This Row],[33]]),"DNF",    rounds_cum_time[[#This Row],[32]]+laps_times[[#This Row],[33]])</f>
        <v>8.7859432870370374E-2</v>
      </c>
      <c r="AQ93" s="139">
        <f>IF(ISBLANK(laps_times[[#This Row],[34]]),"DNF",    rounds_cum_time[[#This Row],[33]]+laps_times[[#This Row],[34]])</f>
        <v>9.0933379629629635E-2</v>
      </c>
      <c r="AR93" s="139">
        <f>IF(ISBLANK(laps_times[[#This Row],[35]]),"DNF",    rounds_cum_time[[#This Row],[34]]+laps_times[[#This Row],[35]])</f>
        <v>9.3989641203703705E-2</v>
      </c>
      <c r="AS93" s="139">
        <f>IF(ISBLANK(laps_times[[#This Row],[36]]),"DNF",    rounds_cum_time[[#This Row],[35]]+laps_times[[#This Row],[36]])</f>
        <v>9.6913391203703708E-2</v>
      </c>
      <c r="AT93" s="139">
        <f>IF(ISBLANK(laps_times[[#This Row],[37]]),"DNF",    rounds_cum_time[[#This Row],[36]]+laps_times[[#This Row],[37]])</f>
        <v>9.9876932870370375E-2</v>
      </c>
      <c r="AU93" s="139">
        <f>IF(ISBLANK(laps_times[[#This Row],[38]]),"DNF",    rounds_cum_time[[#This Row],[37]]+laps_times[[#This Row],[38]])</f>
        <v>0.10295789351851853</v>
      </c>
      <c r="AV93" s="139">
        <f>IF(ISBLANK(laps_times[[#This Row],[39]]),"DNF",    rounds_cum_time[[#This Row],[38]]+laps_times[[#This Row],[39]])</f>
        <v>0.10643583333333334</v>
      </c>
      <c r="AW93" s="139">
        <f>IF(ISBLANK(laps_times[[#This Row],[40]]),"DNF",    rounds_cum_time[[#This Row],[39]]+laps_times[[#This Row],[40]])</f>
        <v>0.10947377314814816</v>
      </c>
      <c r="AX93" s="139">
        <f>IF(ISBLANK(laps_times[[#This Row],[41]]),"DNF",    rounds_cum_time[[#This Row],[40]]+laps_times[[#This Row],[41]])</f>
        <v>0.11254104166666667</v>
      </c>
      <c r="AY93" s="139">
        <f>IF(ISBLANK(laps_times[[#This Row],[42]]),"DNF",    rounds_cum_time[[#This Row],[41]]+laps_times[[#This Row],[42]])</f>
        <v>0.11543656250000001</v>
      </c>
      <c r="AZ93" s="139">
        <f>IF(ISBLANK(laps_times[[#This Row],[43]]),"DNF",    rounds_cum_time[[#This Row],[42]]+laps_times[[#This Row],[43]])</f>
        <v>0.11837730324074075</v>
      </c>
      <c r="BA93" s="139">
        <f>IF(ISBLANK(laps_times[[#This Row],[44]]),"DNF",    rounds_cum_time[[#This Row],[43]]+laps_times[[#This Row],[44]])</f>
        <v>0.12164111111111112</v>
      </c>
      <c r="BB93" s="139">
        <f>IF(ISBLANK(laps_times[[#This Row],[45]]),"DNF",    rounds_cum_time[[#This Row],[44]]+laps_times[[#This Row],[45]])</f>
        <v>0.12432623842592593</v>
      </c>
      <c r="BC93" s="139">
        <f>IF(ISBLANK(laps_times[[#This Row],[46]]),"DNF",    rounds_cum_time[[#This Row],[45]]+laps_times[[#This Row],[46]])</f>
        <v>0.12715799768518518</v>
      </c>
      <c r="BD93" s="139">
        <f>IF(ISBLANK(laps_times[[#This Row],[47]]),"DNF",    rounds_cum_time[[#This Row],[46]]+laps_times[[#This Row],[47]])</f>
        <v>0.13016016203703704</v>
      </c>
      <c r="BE93" s="139">
        <f>IF(ISBLANK(laps_times[[#This Row],[48]]),"DNF",    rounds_cum_time[[#This Row],[47]]+laps_times[[#This Row],[48]])</f>
        <v>0.1332780324074074</v>
      </c>
      <c r="BF93" s="139">
        <f>IF(ISBLANK(laps_times[[#This Row],[49]]),"DNF",    rounds_cum_time[[#This Row],[48]]+laps_times[[#This Row],[49]])</f>
        <v>0.13659349537037035</v>
      </c>
      <c r="BG93" s="139">
        <f>IF(ISBLANK(laps_times[[#This Row],[50]]),"DNF",    rounds_cum_time[[#This Row],[49]]+laps_times[[#This Row],[50]])</f>
        <v>0.14043695601851849</v>
      </c>
      <c r="BH93" s="139">
        <f>IF(ISBLANK(laps_times[[#This Row],[51]]),"DNF",    rounds_cum_time[[#This Row],[50]]+laps_times[[#This Row],[51]])</f>
        <v>0.14414481481481478</v>
      </c>
      <c r="BI93" s="139">
        <f>IF(ISBLANK(laps_times[[#This Row],[52]]),"DNF",    rounds_cum_time[[#This Row],[51]]+laps_times[[#This Row],[52]])</f>
        <v>0.14753802083333331</v>
      </c>
      <c r="BJ93" s="139">
        <f>IF(ISBLANK(laps_times[[#This Row],[53]]),"DNF",    rounds_cum_time[[#This Row],[52]]+laps_times[[#This Row],[53]])</f>
        <v>0.15085729166666664</v>
      </c>
      <c r="BK93" s="139">
        <f>IF(ISBLANK(laps_times[[#This Row],[54]]),"DNF",    rounds_cum_time[[#This Row],[53]]+laps_times[[#This Row],[54]])</f>
        <v>0.15425070601851851</v>
      </c>
      <c r="BL93" s="139">
        <f>IF(ISBLANK(laps_times[[#This Row],[55]]),"DNF",    rounds_cum_time[[#This Row],[54]]+laps_times[[#This Row],[55]])</f>
        <v>0.15774825231481479</v>
      </c>
      <c r="BM93" s="139">
        <f>IF(ISBLANK(laps_times[[#This Row],[56]]),"DNF",    rounds_cum_time[[#This Row],[55]]+laps_times[[#This Row],[56]])</f>
        <v>0.16093119212962961</v>
      </c>
      <c r="BN93" s="139">
        <f>IF(ISBLANK(laps_times[[#This Row],[57]]),"DNF",    rounds_cum_time[[#This Row],[56]]+laps_times[[#This Row],[57]])</f>
        <v>0.16414474537037035</v>
      </c>
      <c r="BO93" s="139">
        <f>IF(ISBLANK(laps_times[[#This Row],[58]]),"DNF",    rounds_cum_time[[#This Row],[57]]+laps_times[[#This Row],[58]])</f>
        <v>0.1672124884259259</v>
      </c>
      <c r="BP93" s="139">
        <f>IF(ISBLANK(laps_times[[#This Row],[59]]),"DNF",    rounds_cum_time[[#This Row],[58]]+laps_times[[#This Row],[59]])</f>
        <v>0.17032752314814811</v>
      </c>
      <c r="BQ93" s="139">
        <f>IF(ISBLANK(laps_times[[#This Row],[60]]),"DNF",    rounds_cum_time[[#This Row],[59]]+laps_times[[#This Row],[60]])</f>
        <v>0.17361277777777775</v>
      </c>
      <c r="BR93" s="139">
        <f>IF(ISBLANK(laps_times[[#This Row],[61]]),"DNF",    rounds_cum_time[[#This Row],[60]]+laps_times[[#This Row],[61]])</f>
        <v>0.17679126157407404</v>
      </c>
      <c r="BS93" s="139">
        <f>IF(ISBLANK(laps_times[[#This Row],[62]]),"DNF",    rounds_cum_time[[#This Row],[61]]+laps_times[[#This Row],[62]])</f>
        <v>0.18005633101851848</v>
      </c>
      <c r="BT93" s="140">
        <f>IF(ISBLANK(laps_times[[#This Row],[63]]),"DNF",    rounds_cum_time[[#This Row],[62]]+laps_times[[#This Row],[63]])</f>
        <v>0.18288511574074071</v>
      </c>
    </row>
    <row r="94" spans="2:72" x14ac:dyDescent="0.2">
      <c r="B94" s="130">
        <f>laps_times[[#This Row],[poř]]</f>
        <v>89</v>
      </c>
      <c r="C94" s="131">
        <f>laps_times[[#This Row],[s.č.]]</f>
        <v>74</v>
      </c>
      <c r="D94" s="131" t="str">
        <f>laps_times[[#This Row],[jméno]]</f>
        <v>Burger Pavel</v>
      </c>
      <c r="E94" s="132">
        <f>laps_times[[#This Row],[roč]]</f>
        <v>1974</v>
      </c>
      <c r="F94" s="132" t="str">
        <f>laps_times[[#This Row],[kat]]</f>
        <v>MB</v>
      </c>
      <c r="G94" s="132">
        <f>laps_times[[#This Row],[poř_kat]]</f>
        <v>38</v>
      </c>
      <c r="H94" s="131" t="str">
        <f>laps_times[[#This Row],[klub]]</f>
        <v>Maraton Klub Kladno</v>
      </c>
      <c r="I94" s="134">
        <f>laps_times[[#This Row],[celk. čas]]</f>
        <v>0.18663937500000002</v>
      </c>
      <c r="J94" s="139">
        <f>laps_times[[#This Row],[1]]</f>
        <v>3.1640277777777778E-3</v>
      </c>
      <c r="K94" s="139">
        <f>IF(ISBLANK(laps_times[[#This Row],[2]]),"DNF",    rounds_cum_time[[#This Row],[1]]+laps_times[[#This Row],[2]])</f>
        <v>5.5952199074074081E-3</v>
      </c>
      <c r="L94" s="139">
        <f>IF(ISBLANK(laps_times[[#This Row],[3]]),"DNF",    rounds_cum_time[[#This Row],[2]]+laps_times[[#This Row],[3]])</f>
        <v>8.0466898148148155E-3</v>
      </c>
      <c r="M94" s="139">
        <f>IF(ISBLANK(laps_times[[#This Row],[4]]),"DNF",    rounds_cum_time[[#This Row],[3]]+laps_times[[#This Row],[4]])</f>
        <v>1.051082175925926E-2</v>
      </c>
      <c r="N94" s="139">
        <f>IF(ISBLANK(laps_times[[#This Row],[5]]),"DNF",    rounds_cum_time[[#This Row],[4]]+laps_times[[#This Row],[5]])</f>
        <v>1.2963668981481482E-2</v>
      </c>
      <c r="O94" s="139">
        <f>IF(ISBLANK(laps_times[[#This Row],[6]]),"DNF",    rounds_cum_time[[#This Row],[5]]+laps_times[[#This Row],[6]])</f>
        <v>1.5397835648148148E-2</v>
      </c>
      <c r="P94" s="139">
        <f>IF(ISBLANK(laps_times[[#This Row],[7]]),"DNF",    rounds_cum_time[[#This Row],[6]]+laps_times[[#This Row],[7]])</f>
        <v>1.7849583333333335E-2</v>
      </c>
      <c r="Q94" s="139">
        <f>IF(ISBLANK(laps_times[[#This Row],[8]]),"DNF",    rounds_cum_time[[#This Row],[7]]+laps_times[[#This Row],[8]])</f>
        <v>2.0285937500000004E-2</v>
      </c>
      <c r="R94" s="139">
        <f>IF(ISBLANK(laps_times[[#This Row],[9]]),"DNF",    rounds_cum_time[[#This Row],[8]]+laps_times[[#This Row],[9]])</f>
        <v>2.2773773148148151E-2</v>
      </c>
      <c r="S94" s="139">
        <f>IF(ISBLANK(laps_times[[#This Row],[10]]),"DNF",    rounds_cum_time[[#This Row],[9]]+laps_times[[#This Row],[10]])</f>
        <v>2.5247222222222226E-2</v>
      </c>
      <c r="T94" s="139">
        <f>IF(ISBLANK(laps_times[[#This Row],[11]]),"DNF",    rounds_cum_time[[#This Row],[10]]+laps_times[[#This Row],[11]])</f>
        <v>2.7748321759259263E-2</v>
      </c>
      <c r="U94" s="139">
        <f>IF(ISBLANK(laps_times[[#This Row],[12]]),"DNF",    rounds_cum_time[[#This Row],[11]]+laps_times[[#This Row],[12]])</f>
        <v>3.0232997685185187E-2</v>
      </c>
      <c r="V94" s="139">
        <f>IF(ISBLANK(laps_times[[#This Row],[13]]),"DNF",    rounds_cum_time[[#This Row],[12]]+laps_times[[#This Row],[13]])</f>
        <v>3.2747002314814817E-2</v>
      </c>
      <c r="W94" s="139">
        <f>IF(ISBLANK(laps_times[[#This Row],[14]]),"DNF",    rounds_cum_time[[#This Row],[13]]+laps_times[[#This Row],[14]])</f>
        <v>3.5215381944444443E-2</v>
      </c>
      <c r="X94" s="139">
        <f>IF(ISBLANK(laps_times[[#This Row],[15]]),"DNF",    rounds_cum_time[[#This Row],[14]]+laps_times[[#This Row],[15]])</f>
        <v>3.7726388888888886E-2</v>
      </c>
      <c r="Y94" s="139">
        <f>IF(ISBLANK(laps_times[[#This Row],[16]]),"DNF",    rounds_cum_time[[#This Row],[15]]+laps_times[[#This Row],[16]])</f>
        <v>4.02159375E-2</v>
      </c>
      <c r="Z94" s="139">
        <f>IF(ISBLANK(laps_times[[#This Row],[17]]),"DNF",    rounds_cum_time[[#This Row],[16]]+laps_times[[#This Row],[17]])</f>
        <v>4.2748356481481481E-2</v>
      </c>
      <c r="AA94" s="139">
        <f>IF(ISBLANK(laps_times[[#This Row],[18]]),"DNF",    rounds_cum_time[[#This Row],[17]]+laps_times[[#This Row],[18]])</f>
        <v>4.5281805555555554E-2</v>
      </c>
      <c r="AB94" s="139">
        <f>IF(ISBLANK(laps_times[[#This Row],[19]]),"DNF",    rounds_cum_time[[#This Row],[18]]+laps_times[[#This Row],[19]])</f>
        <v>4.7817870370370372E-2</v>
      </c>
      <c r="AC94" s="139">
        <f>IF(ISBLANK(laps_times[[#This Row],[20]]),"DNF",    rounds_cum_time[[#This Row],[19]]+laps_times[[#This Row],[20]])</f>
        <v>5.0357326388888887E-2</v>
      </c>
      <c r="AD94" s="139">
        <f>IF(ISBLANK(laps_times[[#This Row],[21]]),"DNF",    rounds_cum_time[[#This Row],[20]]+laps_times[[#This Row],[21]])</f>
        <v>5.3145023148148146E-2</v>
      </c>
      <c r="AE94" s="139">
        <f>IF(ISBLANK(laps_times[[#This Row],[22]]),"DNF",    rounds_cum_time[[#This Row],[21]]+laps_times[[#This Row],[22]])</f>
        <v>5.5661388888888885E-2</v>
      </c>
      <c r="AF94" s="139">
        <f>IF(ISBLANK(laps_times[[#This Row],[23]]),"DNF",    rounds_cum_time[[#This Row],[22]]+laps_times[[#This Row],[23]])</f>
        <v>5.8230208333333332E-2</v>
      </c>
      <c r="AG94" s="139">
        <f>IF(ISBLANK(laps_times[[#This Row],[24]]),"DNF",    rounds_cum_time[[#This Row],[23]]+laps_times[[#This Row],[24]])</f>
        <v>6.0783391203703699E-2</v>
      </c>
      <c r="AH94" s="139">
        <f>IF(ISBLANK(laps_times[[#This Row],[25]]),"DNF",    rounds_cum_time[[#This Row],[24]]+laps_times[[#This Row],[25]])</f>
        <v>6.4074502314814805E-2</v>
      </c>
      <c r="AI94" s="139">
        <f>IF(ISBLANK(laps_times[[#This Row],[26]]),"DNF",    rounds_cum_time[[#This Row],[25]]+laps_times[[#This Row],[26]])</f>
        <v>6.6687581018518502E-2</v>
      </c>
      <c r="AJ94" s="139">
        <f>IF(ISBLANK(laps_times[[#This Row],[27]]),"DNF",    rounds_cum_time[[#This Row],[26]]+laps_times[[#This Row],[27]])</f>
        <v>6.9322569444444426E-2</v>
      </c>
      <c r="AK94" s="139">
        <f>IF(ISBLANK(laps_times[[#This Row],[28]]),"DNF",    rounds_cum_time[[#This Row],[27]]+laps_times[[#This Row],[28]])</f>
        <v>7.2239131944444424E-2</v>
      </c>
      <c r="AL94" s="139">
        <f>IF(ISBLANK(laps_times[[#This Row],[29]]),"DNF",    rounds_cum_time[[#This Row],[28]]+laps_times[[#This Row],[29]])</f>
        <v>7.4917662037037022E-2</v>
      </c>
      <c r="AM94" s="139">
        <f>IF(ISBLANK(laps_times[[#This Row],[30]]),"DNF",    rounds_cum_time[[#This Row],[29]]+laps_times[[#This Row],[30]])</f>
        <v>7.761965277777777E-2</v>
      </c>
      <c r="AN94" s="139">
        <f>IF(ISBLANK(laps_times[[#This Row],[31]]),"DNF",    rounds_cum_time[[#This Row],[30]]+laps_times[[#This Row],[31]])</f>
        <v>8.093737268518518E-2</v>
      </c>
      <c r="AO94" s="139">
        <f>IF(ISBLANK(laps_times[[#This Row],[32]]),"DNF",    rounds_cum_time[[#This Row],[31]]+laps_times[[#This Row],[32]])</f>
        <v>8.4184629629629623E-2</v>
      </c>
      <c r="AP94" s="139">
        <f>IF(ISBLANK(laps_times[[#This Row],[33]]),"DNF",    rounds_cum_time[[#This Row],[32]]+laps_times[[#This Row],[33]])</f>
        <v>8.6966921296296296E-2</v>
      </c>
      <c r="AQ94" s="139">
        <f>IF(ISBLANK(laps_times[[#This Row],[34]]),"DNF",    rounds_cum_time[[#This Row],[33]]+laps_times[[#This Row],[34]])</f>
        <v>8.9817824074074071E-2</v>
      </c>
      <c r="AR94" s="139">
        <f>IF(ISBLANK(laps_times[[#This Row],[35]]),"DNF",    rounds_cum_time[[#This Row],[34]]+laps_times[[#This Row],[35]])</f>
        <v>9.3038437500000001E-2</v>
      </c>
      <c r="AS94" s="139">
        <f>IF(ISBLANK(laps_times[[#This Row],[36]]),"DNF",    rounds_cum_time[[#This Row],[35]]+laps_times[[#This Row],[36]])</f>
        <v>9.5851006944444442E-2</v>
      </c>
      <c r="AT94" s="139">
        <f>IF(ISBLANK(laps_times[[#This Row],[37]]),"DNF",    rounds_cum_time[[#This Row],[36]]+laps_times[[#This Row],[37]])</f>
        <v>9.932708333333333E-2</v>
      </c>
      <c r="AU94" s="139">
        <f>IF(ISBLANK(laps_times[[#This Row],[38]]),"DNF",    rounds_cum_time[[#This Row],[37]]+laps_times[[#This Row],[38]])</f>
        <v>0.10269918981481481</v>
      </c>
      <c r="AV94" s="139">
        <f>IF(ISBLANK(laps_times[[#This Row],[39]]),"DNF",    rounds_cum_time[[#This Row],[38]]+laps_times[[#This Row],[39]])</f>
        <v>0.10544706018518518</v>
      </c>
      <c r="AW94" s="139">
        <f>IF(ISBLANK(laps_times[[#This Row],[40]]),"DNF",    rounds_cum_time[[#This Row],[39]]+laps_times[[#This Row],[40]])</f>
        <v>0.10827244212962962</v>
      </c>
      <c r="AX94" s="139">
        <f>IF(ISBLANK(laps_times[[#This Row],[41]]),"DNF",    rounds_cum_time[[#This Row],[40]]+laps_times[[#This Row],[41]])</f>
        <v>0.11229960648148148</v>
      </c>
      <c r="AY94" s="139">
        <f>IF(ISBLANK(laps_times[[#This Row],[42]]),"DNF",    rounds_cum_time[[#This Row],[41]]+laps_times[[#This Row],[42]])</f>
        <v>0.11519577546296296</v>
      </c>
      <c r="AZ94" s="139">
        <f>IF(ISBLANK(laps_times[[#This Row],[43]]),"DNF",    rounds_cum_time[[#This Row],[42]]+laps_times[[#This Row],[43]])</f>
        <v>0.11824701388888889</v>
      </c>
      <c r="BA94" s="139">
        <f>IF(ISBLANK(laps_times[[#This Row],[44]]),"DNF",    rounds_cum_time[[#This Row],[43]]+laps_times[[#This Row],[44]])</f>
        <v>0.12115692129629629</v>
      </c>
      <c r="BB94" s="139">
        <f>IF(ISBLANK(laps_times[[#This Row],[45]]),"DNF",    rounds_cum_time[[#This Row],[44]]+laps_times[[#This Row],[45]])</f>
        <v>0.12479017361111111</v>
      </c>
      <c r="BC94" s="139">
        <f>IF(ISBLANK(laps_times[[#This Row],[46]]),"DNF",    rounds_cum_time[[#This Row],[45]]+laps_times[[#This Row],[46]])</f>
        <v>0.12793662037037037</v>
      </c>
      <c r="BD94" s="139">
        <f>IF(ISBLANK(laps_times[[#This Row],[47]]),"DNF",    rounds_cum_time[[#This Row],[46]]+laps_times[[#This Row],[47]])</f>
        <v>0.13085159722222223</v>
      </c>
      <c r="BE94" s="139">
        <f>IF(ISBLANK(laps_times[[#This Row],[48]]),"DNF",    rounds_cum_time[[#This Row],[47]]+laps_times[[#This Row],[48]])</f>
        <v>0.13451173611111111</v>
      </c>
      <c r="BF94" s="139">
        <f>IF(ISBLANK(laps_times[[#This Row],[49]]),"DNF",    rounds_cum_time[[#This Row],[48]]+laps_times[[#This Row],[49]])</f>
        <v>0.13850130787037038</v>
      </c>
      <c r="BG94" s="139">
        <f>IF(ISBLANK(laps_times[[#This Row],[50]]),"DNF",    rounds_cum_time[[#This Row],[49]]+laps_times[[#This Row],[50]])</f>
        <v>0.14161452546296296</v>
      </c>
      <c r="BH94" s="139">
        <f>IF(ISBLANK(laps_times[[#This Row],[51]]),"DNF",    rounds_cum_time[[#This Row],[50]]+laps_times[[#This Row],[51]])</f>
        <v>0.14493466435185184</v>
      </c>
      <c r="BI94" s="139">
        <f>IF(ISBLANK(laps_times[[#This Row],[52]]),"DNF",    rounds_cum_time[[#This Row],[51]]+laps_times[[#This Row],[52]])</f>
        <v>0.14841241898148147</v>
      </c>
      <c r="BJ94" s="139">
        <f>IF(ISBLANK(laps_times[[#This Row],[53]]),"DNF",    rounds_cum_time[[#This Row],[52]]+laps_times[[#This Row],[53]])</f>
        <v>0.15215865740740739</v>
      </c>
      <c r="BK94" s="139">
        <f>IF(ISBLANK(laps_times[[#This Row],[54]]),"DNF",    rounds_cum_time[[#This Row],[53]]+laps_times[[#This Row],[54]])</f>
        <v>0.15549431712962961</v>
      </c>
      <c r="BL94" s="139">
        <f>IF(ISBLANK(laps_times[[#This Row],[55]]),"DNF",    rounds_cum_time[[#This Row],[54]]+laps_times[[#This Row],[55]])</f>
        <v>0.15888789351851851</v>
      </c>
      <c r="BM94" s="139">
        <f>IF(ISBLANK(laps_times[[#This Row],[56]]),"DNF",    rounds_cum_time[[#This Row],[55]]+laps_times[[#This Row],[56]])</f>
        <v>0.16218692129629628</v>
      </c>
      <c r="BN94" s="139">
        <f>IF(ISBLANK(laps_times[[#This Row],[57]]),"DNF",    rounds_cum_time[[#This Row],[56]]+laps_times[[#This Row],[57]])</f>
        <v>0.16573158564814813</v>
      </c>
      <c r="BO94" s="139">
        <f>IF(ISBLANK(laps_times[[#This Row],[58]]),"DNF",    rounds_cum_time[[#This Row],[57]]+laps_times[[#This Row],[58]])</f>
        <v>0.16891564814814813</v>
      </c>
      <c r="BP94" s="139">
        <f>IF(ISBLANK(laps_times[[#This Row],[59]]),"DNF",    rounds_cum_time[[#This Row],[58]]+laps_times[[#This Row],[59]])</f>
        <v>0.17263115740740739</v>
      </c>
      <c r="BQ94" s="139">
        <f>IF(ISBLANK(laps_times[[#This Row],[60]]),"DNF",    rounds_cum_time[[#This Row],[59]]+laps_times[[#This Row],[60]])</f>
        <v>0.17610494212962963</v>
      </c>
      <c r="BR94" s="139">
        <f>IF(ISBLANK(laps_times[[#This Row],[61]]),"DNF",    rounds_cum_time[[#This Row],[60]]+laps_times[[#This Row],[61]])</f>
        <v>0.18002659722222222</v>
      </c>
      <c r="BS94" s="139">
        <f>IF(ISBLANK(laps_times[[#This Row],[62]]),"DNF",    rounds_cum_time[[#This Row],[61]]+laps_times[[#This Row],[62]])</f>
        <v>0.1831692013888889</v>
      </c>
      <c r="BT94" s="140">
        <f>IF(ISBLANK(laps_times[[#This Row],[63]]),"DNF",    rounds_cum_time[[#This Row],[62]]+laps_times[[#This Row],[63]])</f>
        <v>0.186639375</v>
      </c>
    </row>
    <row r="95" spans="2:72" x14ac:dyDescent="0.2">
      <c r="B95" s="130">
        <f>laps_times[[#This Row],[poř]]</f>
        <v>90</v>
      </c>
      <c r="C95" s="131">
        <f>laps_times[[#This Row],[s.č.]]</f>
        <v>109</v>
      </c>
      <c r="D95" s="131" t="str">
        <f>laps_times[[#This Row],[jméno]]</f>
        <v>Falta Hynek</v>
      </c>
      <c r="E95" s="132">
        <f>laps_times[[#This Row],[roč]]</f>
        <v>1974</v>
      </c>
      <c r="F95" s="132" t="str">
        <f>laps_times[[#This Row],[kat]]</f>
        <v>MB</v>
      </c>
      <c r="G95" s="132">
        <f>laps_times[[#This Row],[poř_kat]]</f>
        <v>39</v>
      </c>
      <c r="H95" s="131" t="str">
        <f>laps_times[[#This Row],[klub]]</f>
        <v>Jihočeský klub maratonců</v>
      </c>
      <c r="I95" s="134">
        <f>laps_times[[#This Row],[celk. čas]]</f>
        <v>0.18730030092592595</v>
      </c>
      <c r="J95" s="139">
        <f>laps_times[[#This Row],[1]]</f>
        <v>3.3459027777777784E-3</v>
      </c>
      <c r="K95" s="139">
        <f>IF(ISBLANK(laps_times[[#This Row],[2]]),"DNF",    rounds_cum_time[[#This Row],[1]]+laps_times[[#This Row],[2]])</f>
        <v>5.9912847222222225E-3</v>
      </c>
      <c r="L95" s="139">
        <f>IF(ISBLANK(laps_times[[#This Row],[3]]),"DNF",    rounds_cum_time[[#This Row],[2]]+laps_times[[#This Row],[3]])</f>
        <v>8.732523148148149E-3</v>
      </c>
      <c r="M95" s="139">
        <f>IF(ISBLANK(laps_times[[#This Row],[4]]),"DNF",    rounds_cum_time[[#This Row],[3]]+laps_times[[#This Row],[4]])</f>
        <v>1.1481712962962964E-2</v>
      </c>
      <c r="N95" s="139">
        <f>IF(ISBLANK(laps_times[[#This Row],[5]]),"DNF",    rounds_cum_time[[#This Row],[4]]+laps_times[[#This Row],[5]])</f>
        <v>1.4219363425925927E-2</v>
      </c>
      <c r="O95" s="139">
        <f>IF(ISBLANK(laps_times[[#This Row],[6]]),"DNF",    rounds_cum_time[[#This Row],[5]]+laps_times[[#This Row],[6]])</f>
        <v>1.6954293981481482E-2</v>
      </c>
      <c r="P95" s="139">
        <f>IF(ISBLANK(laps_times[[#This Row],[7]]),"DNF",    rounds_cum_time[[#This Row],[6]]+laps_times[[#This Row],[7]])</f>
        <v>1.9634236111111113E-2</v>
      </c>
      <c r="Q95" s="139">
        <f>IF(ISBLANK(laps_times[[#This Row],[8]]),"DNF",    rounds_cum_time[[#This Row],[7]]+laps_times[[#This Row],[8]])</f>
        <v>2.2419699074074075E-2</v>
      </c>
      <c r="R95" s="139">
        <f>IF(ISBLANK(laps_times[[#This Row],[9]]),"DNF",    rounds_cum_time[[#This Row],[8]]+laps_times[[#This Row],[9]])</f>
        <v>2.5148541666666666E-2</v>
      </c>
      <c r="S95" s="139">
        <f>IF(ISBLANK(laps_times[[#This Row],[10]]),"DNF",    rounds_cum_time[[#This Row],[9]]+laps_times[[#This Row],[10]])</f>
        <v>2.7809363425925927E-2</v>
      </c>
      <c r="T95" s="139">
        <f>IF(ISBLANK(laps_times[[#This Row],[11]]),"DNF",    rounds_cum_time[[#This Row],[10]]+laps_times[[#This Row],[11]])</f>
        <v>3.0476782407407407E-2</v>
      </c>
      <c r="U95" s="139">
        <f>IF(ISBLANK(laps_times[[#This Row],[12]]),"DNF",    rounds_cum_time[[#This Row],[11]]+laps_times[[#This Row],[12]])</f>
        <v>3.3172696759259261E-2</v>
      </c>
      <c r="V95" s="139">
        <f>IF(ISBLANK(laps_times[[#This Row],[13]]),"DNF",    rounds_cum_time[[#This Row],[12]]+laps_times[[#This Row],[13]])</f>
        <v>3.5828148148148151E-2</v>
      </c>
      <c r="W95" s="139">
        <f>IF(ISBLANK(laps_times[[#This Row],[14]]),"DNF",    rounds_cum_time[[#This Row],[13]]+laps_times[[#This Row],[14]])</f>
        <v>3.8445393518518521E-2</v>
      </c>
      <c r="X95" s="139">
        <f>IF(ISBLANK(laps_times[[#This Row],[15]]),"DNF",    rounds_cum_time[[#This Row],[14]]+laps_times[[#This Row],[15]])</f>
        <v>4.1178807870370371E-2</v>
      </c>
      <c r="Y95" s="139">
        <f>IF(ISBLANK(laps_times[[#This Row],[16]]),"DNF",    rounds_cum_time[[#This Row],[15]]+laps_times[[#This Row],[16]])</f>
        <v>4.3814756944444443E-2</v>
      </c>
      <c r="Z95" s="139">
        <f>IF(ISBLANK(laps_times[[#This Row],[17]]),"DNF",    rounds_cum_time[[#This Row],[16]]+laps_times[[#This Row],[17]])</f>
        <v>4.6469189814814814E-2</v>
      </c>
      <c r="AA95" s="139">
        <f>IF(ISBLANK(laps_times[[#This Row],[18]]),"DNF",    rounds_cum_time[[#This Row],[17]]+laps_times[[#This Row],[18]])</f>
        <v>4.910728009259259E-2</v>
      </c>
      <c r="AB95" s="139">
        <f>IF(ISBLANK(laps_times[[#This Row],[19]]),"DNF",    rounds_cum_time[[#This Row],[18]]+laps_times[[#This Row],[19]])</f>
        <v>5.1844409722222221E-2</v>
      </c>
      <c r="AC95" s="139">
        <f>IF(ISBLANK(laps_times[[#This Row],[20]]),"DNF",    rounds_cum_time[[#This Row],[19]]+laps_times[[#This Row],[20]])</f>
        <v>5.4553460648148144E-2</v>
      </c>
      <c r="AD95" s="139">
        <f>IF(ISBLANK(laps_times[[#This Row],[21]]),"DNF",    rounds_cum_time[[#This Row],[20]]+laps_times[[#This Row],[21]])</f>
        <v>5.7211759259259254E-2</v>
      </c>
      <c r="AE95" s="139">
        <f>IF(ISBLANK(laps_times[[#This Row],[22]]),"DNF",    rounds_cum_time[[#This Row],[21]]+laps_times[[#This Row],[22]])</f>
        <v>5.9907488425925921E-2</v>
      </c>
      <c r="AF95" s="139">
        <f>IF(ISBLANK(laps_times[[#This Row],[23]]),"DNF",    rounds_cum_time[[#This Row],[22]]+laps_times[[#This Row],[23]])</f>
        <v>6.2659016203703705E-2</v>
      </c>
      <c r="AG95" s="139">
        <f>IF(ISBLANK(laps_times[[#This Row],[24]]),"DNF",    rounds_cum_time[[#This Row],[23]]+laps_times[[#This Row],[24]])</f>
        <v>6.5451875000000007E-2</v>
      </c>
      <c r="AH95" s="139">
        <f>IF(ISBLANK(laps_times[[#This Row],[25]]),"DNF",    rounds_cum_time[[#This Row],[24]]+laps_times[[#This Row],[25]])</f>
        <v>6.8354641203703714E-2</v>
      </c>
      <c r="AI95" s="139">
        <f>IF(ISBLANK(laps_times[[#This Row],[26]]),"DNF",    rounds_cum_time[[#This Row],[25]]+laps_times[[#This Row],[26]])</f>
        <v>7.131071759259261E-2</v>
      </c>
      <c r="AJ95" s="139">
        <f>IF(ISBLANK(laps_times[[#This Row],[27]]),"DNF",    rounds_cum_time[[#This Row],[26]]+laps_times[[#This Row],[27]])</f>
        <v>7.4183159722222239E-2</v>
      </c>
      <c r="AK95" s="139">
        <f>IF(ISBLANK(laps_times[[#This Row],[28]]),"DNF",    rounds_cum_time[[#This Row],[27]]+laps_times[[#This Row],[28]])</f>
        <v>7.7064201388888906E-2</v>
      </c>
      <c r="AL95" s="139">
        <f>IF(ISBLANK(laps_times[[#This Row],[29]]),"DNF",    rounds_cum_time[[#This Row],[28]]+laps_times[[#This Row],[29]])</f>
        <v>7.9968796296296316E-2</v>
      </c>
      <c r="AM95" s="139">
        <f>IF(ISBLANK(laps_times[[#This Row],[30]]),"DNF",    rounds_cum_time[[#This Row],[29]]+laps_times[[#This Row],[30]])</f>
        <v>8.2853182870370384E-2</v>
      </c>
      <c r="AN95" s="139">
        <f>IF(ISBLANK(laps_times[[#This Row],[31]]),"DNF",    rounds_cum_time[[#This Row],[30]]+laps_times[[#This Row],[31]])</f>
        <v>8.5797256944444455E-2</v>
      </c>
      <c r="AO95" s="139">
        <f>IF(ISBLANK(laps_times[[#This Row],[32]]),"DNF",    rounds_cum_time[[#This Row],[31]]+laps_times[[#This Row],[32]])</f>
        <v>8.8892291666666678E-2</v>
      </c>
      <c r="AP95" s="139">
        <f>IF(ISBLANK(laps_times[[#This Row],[33]]),"DNF",    rounds_cum_time[[#This Row],[32]]+laps_times[[#This Row],[33]])</f>
        <v>9.204103009259261E-2</v>
      </c>
      <c r="AQ95" s="139">
        <f>IF(ISBLANK(laps_times[[#This Row],[34]]),"DNF",    rounds_cum_time[[#This Row],[33]]+laps_times[[#This Row],[34]])</f>
        <v>9.5190092592592604E-2</v>
      </c>
      <c r="AR95" s="139">
        <f>IF(ISBLANK(laps_times[[#This Row],[35]]),"DNF",    rounds_cum_time[[#This Row],[34]]+laps_times[[#This Row],[35]])</f>
        <v>9.8168020833333342E-2</v>
      </c>
      <c r="AS95" s="139">
        <f>IF(ISBLANK(laps_times[[#This Row],[36]]),"DNF",    rounds_cum_time[[#This Row],[35]]+laps_times[[#This Row],[36]])</f>
        <v>0.10110405092592593</v>
      </c>
      <c r="AT95" s="139">
        <f>IF(ISBLANK(laps_times[[#This Row],[37]]),"DNF",    rounds_cum_time[[#This Row],[36]]+laps_times[[#This Row],[37]])</f>
        <v>0.10405942129629631</v>
      </c>
      <c r="AU95" s="139">
        <f>IF(ISBLANK(laps_times[[#This Row],[38]]),"DNF",    rounds_cum_time[[#This Row],[37]]+laps_times[[#This Row],[38]])</f>
        <v>0.1071192939814815</v>
      </c>
      <c r="AV95" s="139">
        <f>IF(ISBLANK(laps_times[[#This Row],[39]]),"DNF",    rounds_cum_time[[#This Row],[38]]+laps_times[[#This Row],[39]])</f>
        <v>0.1101746064814815</v>
      </c>
      <c r="AW95" s="139">
        <f>IF(ISBLANK(laps_times[[#This Row],[40]]),"DNF",    rounds_cum_time[[#This Row],[39]]+laps_times[[#This Row],[40]])</f>
        <v>0.11333182870370373</v>
      </c>
      <c r="AX95" s="139">
        <f>IF(ISBLANK(laps_times[[#This Row],[41]]),"DNF",    rounds_cum_time[[#This Row],[40]]+laps_times[[#This Row],[41]])</f>
        <v>0.11644451388888892</v>
      </c>
      <c r="AY95" s="139">
        <f>IF(ISBLANK(laps_times[[#This Row],[42]]),"DNF",    rounds_cum_time[[#This Row],[41]]+laps_times[[#This Row],[42]])</f>
        <v>0.1199019328703704</v>
      </c>
      <c r="AZ95" s="139">
        <f>IF(ISBLANK(laps_times[[#This Row],[43]]),"DNF",    rounds_cum_time[[#This Row],[42]]+laps_times[[#This Row],[43]])</f>
        <v>0.12300611111111115</v>
      </c>
      <c r="BA95" s="139">
        <f>IF(ISBLANK(laps_times[[#This Row],[44]]),"DNF",    rounds_cum_time[[#This Row],[43]]+laps_times[[#This Row],[44]])</f>
        <v>0.1266315393518519</v>
      </c>
      <c r="BB95" s="139">
        <f>IF(ISBLANK(laps_times[[#This Row],[45]]),"DNF",    rounds_cum_time[[#This Row],[44]]+laps_times[[#This Row],[45]])</f>
        <v>0.12974003472222226</v>
      </c>
      <c r="BC95" s="139">
        <f>IF(ISBLANK(laps_times[[#This Row],[46]]),"DNF",    rounds_cum_time[[#This Row],[45]]+laps_times[[#This Row],[46]])</f>
        <v>0.13288359953703707</v>
      </c>
      <c r="BD95" s="139">
        <f>IF(ISBLANK(laps_times[[#This Row],[47]]),"DNF",    rounds_cum_time[[#This Row],[46]]+laps_times[[#This Row],[47]])</f>
        <v>0.13596129629629633</v>
      </c>
      <c r="BE95" s="139">
        <f>IF(ISBLANK(laps_times[[#This Row],[48]]),"DNF",    rounds_cum_time[[#This Row],[47]]+laps_times[[#This Row],[48]])</f>
        <v>0.13919238425925928</v>
      </c>
      <c r="BF95" s="139">
        <f>IF(ISBLANK(laps_times[[#This Row],[49]]),"DNF",    rounds_cum_time[[#This Row],[48]]+laps_times[[#This Row],[49]])</f>
        <v>0.14248133101851854</v>
      </c>
      <c r="BG95" s="139">
        <f>IF(ISBLANK(laps_times[[#This Row],[50]]),"DNF",    rounds_cum_time[[#This Row],[49]]+laps_times[[#This Row],[50]])</f>
        <v>0.14566247685185188</v>
      </c>
      <c r="BH95" s="139">
        <f>IF(ISBLANK(laps_times[[#This Row],[51]]),"DNF",    rounds_cum_time[[#This Row],[50]]+laps_times[[#This Row],[51]])</f>
        <v>0.14870375000000002</v>
      </c>
      <c r="BI95" s="139">
        <f>IF(ISBLANK(laps_times[[#This Row],[52]]),"DNF",    rounds_cum_time[[#This Row],[51]]+laps_times[[#This Row],[52]])</f>
        <v>0.15177127314814817</v>
      </c>
      <c r="BJ95" s="139">
        <f>IF(ISBLANK(laps_times[[#This Row],[53]]),"DNF",    rounds_cum_time[[#This Row],[52]]+laps_times[[#This Row],[53]])</f>
        <v>0.15510409722222224</v>
      </c>
      <c r="BK95" s="139">
        <f>IF(ISBLANK(laps_times[[#This Row],[54]]),"DNF",    rounds_cum_time[[#This Row],[53]]+laps_times[[#This Row],[54]])</f>
        <v>0.15839125000000001</v>
      </c>
      <c r="BL95" s="139">
        <f>IF(ISBLANK(laps_times[[#This Row],[55]]),"DNF",    rounds_cum_time[[#This Row],[54]]+laps_times[[#This Row],[55]])</f>
        <v>0.16156483796296298</v>
      </c>
      <c r="BM95" s="139">
        <f>IF(ISBLANK(laps_times[[#This Row],[56]]),"DNF",    rounds_cum_time[[#This Row],[55]]+laps_times[[#This Row],[56]])</f>
        <v>0.16483621527777778</v>
      </c>
      <c r="BN95" s="139">
        <f>IF(ISBLANK(laps_times[[#This Row],[57]]),"DNF",    rounds_cum_time[[#This Row],[56]]+laps_times[[#This Row],[57]])</f>
        <v>0.16827241898148149</v>
      </c>
      <c r="BO95" s="139">
        <f>IF(ISBLANK(laps_times[[#This Row],[58]]),"DNF",    rounds_cum_time[[#This Row],[57]]+laps_times[[#This Row],[58]])</f>
        <v>0.17147608796296296</v>
      </c>
      <c r="BP95" s="139">
        <f>IF(ISBLANK(laps_times[[#This Row],[59]]),"DNF",    rounds_cum_time[[#This Row],[58]]+laps_times[[#This Row],[59]])</f>
        <v>0.17465799768518517</v>
      </c>
      <c r="BQ95" s="139">
        <f>IF(ISBLANK(laps_times[[#This Row],[60]]),"DNF",    rounds_cum_time[[#This Row],[59]]+laps_times[[#This Row],[60]])</f>
        <v>0.17790591435185182</v>
      </c>
      <c r="BR95" s="139">
        <f>IF(ISBLANK(laps_times[[#This Row],[61]]),"DNF",    rounds_cum_time[[#This Row],[60]]+laps_times[[#This Row],[61]])</f>
        <v>0.18106664351851848</v>
      </c>
      <c r="BS95" s="139">
        <f>IF(ISBLANK(laps_times[[#This Row],[62]]),"DNF",    rounds_cum_time[[#This Row],[61]]+laps_times[[#This Row],[62]])</f>
        <v>0.18425207175925923</v>
      </c>
      <c r="BT95" s="140">
        <f>IF(ISBLANK(laps_times[[#This Row],[63]]),"DNF",    rounds_cum_time[[#This Row],[62]]+laps_times[[#This Row],[63]])</f>
        <v>0.18730030092592589</v>
      </c>
    </row>
    <row r="96" spans="2:72" x14ac:dyDescent="0.2">
      <c r="B96" s="130">
        <f>laps_times[[#This Row],[poř]]</f>
        <v>91</v>
      </c>
      <c r="C96" s="131">
        <f>laps_times[[#This Row],[s.č.]]</f>
        <v>87</v>
      </c>
      <c r="D96" s="131" t="str">
        <f>laps_times[[#This Row],[jméno]]</f>
        <v>Kmuníčková Jana</v>
      </c>
      <c r="E96" s="132">
        <f>laps_times[[#This Row],[roč]]</f>
        <v>1984</v>
      </c>
      <c r="F96" s="132" t="str">
        <f>laps_times[[#This Row],[kat]]</f>
        <v>ZA</v>
      </c>
      <c r="G96" s="132">
        <f>laps_times[[#This Row],[poř_kat]]</f>
        <v>4</v>
      </c>
      <c r="H96" s="131" t="str">
        <f>laps_times[[#This Row],[klub]]</f>
        <v>Maraton Klub Kladno</v>
      </c>
      <c r="I96" s="134">
        <f>laps_times[[#This Row],[celk. čas]]</f>
        <v>0.18970322916666668</v>
      </c>
      <c r="J96" s="139">
        <f>laps_times[[#This Row],[1]]</f>
        <v>3.473472222222222E-3</v>
      </c>
      <c r="K96" s="139">
        <f>IF(ISBLANK(laps_times[[#This Row],[2]]),"DNF",    rounds_cum_time[[#This Row],[1]]+laps_times[[#This Row],[2]])</f>
        <v>6.1341435185185179E-3</v>
      </c>
      <c r="L96" s="139">
        <f>IF(ISBLANK(laps_times[[#This Row],[3]]),"DNF",    rounds_cum_time[[#This Row],[2]]+laps_times[[#This Row],[3]])</f>
        <v>8.8673842592592589E-3</v>
      </c>
      <c r="M96" s="139">
        <f>IF(ISBLANK(laps_times[[#This Row],[4]]),"DNF",    rounds_cum_time[[#This Row],[3]]+laps_times[[#This Row],[4]])</f>
        <v>1.1576574074074074E-2</v>
      </c>
      <c r="N96" s="139">
        <f>IF(ISBLANK(laps_times[[#This Row],[5]]),"DNF",    rounds_cum_time[[#This Row],[4]]+laps_times[[#This Row],[5]])</f>
        <v>1.4331863425925927E-2</v>
      </c>
      <c r="O96" s="139">
        <f>IF(ISBLANK(laps_times[[#This Row],[6]]),"DNF",    rounds_cum_time[[#This Row],[5]]+laps_times[[#This Row],[6]])</f>
        <v>1.710396990740741E-2</v>
      </c>
      <c r="P96" s="139">
        <f>IF(ISBLANK(laps_times[[#This Row],[7]]),"DNF",    rounds_cum_time[[#This Row],[6]]+laps_times[[#This Row],[7]])</f>
        <v>1.9910636574074075E-2</v>
      </c>
      <c r="Q96" s="139">
        <f>IF(ISBLANK(laps_times[[#This Row],[8]]),"DNF",    rounds_cum_time[[#This Row],[7]]+laps_times[[#This Row],[8]])</f>
        <v>2.2621574074074075E-2</v>
      </c>
      <c r="R96" s="139">
        <f>IF(ISBLANK(laps_times[[#This Row],[9]]),"DNF",    rounds_cum_time[[#This Row],[8]]+laps_times[[#This Row],[9]])</f>
        <v>2.5338807870370371E-2</v>
      </c>
      <c r="S96" s="139">
        <f>IF(ISBLANK(laps_times[[#This Row],[10]]),"DNF",    rounds_cum_time[[#This Row],[9]]+laps_times[[#This Row],[10]])</f>
        <v>2.8078564814814817E-2</v>
      </c>
      <c r="T96" s="139">
        <f>IF(ISBLANK(laps_times[[#This Row],[11]]),"DNF",    rounds_cum_time[[#This Row],[10]]+laps_times[[#This Row],[11]])</f>
        <v>3.0851898148148149E-2</v>
      </c>
      <c r="U96" s="139">
        <f>IF(ISBLANK(laps_times[[#This Row],[12]]),"DNF",    rounds_cum_time[[#This Row],[11]]+laps_times[[#This Row],[12]])</f>
        <v>3.3580555555555558E-2</v>
      </c>
      <c r="V96" s="139">
        <f>IF(ISBLANK(laps_times[[#This Row],[13]]),"DNF",    rounds_cum_time[[#This Row],[12]]+laps_times[[#This Row],[13]])</f>
        <v>3.6381770833333334E-2</v>
      </c>
      <c r="W96" s="139">
        <f>IF(ISBLANK(laps_times[[#This Row],[14]]),"DNF",    rounds_cum_time[[#This Row],[13]]+laps_times[[#This Row],[14]])</f>
        <v>3.9246967592592594E-2</v>
      </c>
      <c r="X96" s="139">
        <f>IF(ISBLANK(laps_times[[#This Row],[15]]),"DNF",    rounds_cum_time[[#This Row],[14]]+laps_times[[#This Row],[15]])</f>
        <v>4.2065532407407409E-2</v>
      </c>
      <c r="Y96" s="139">
        <f>IF(ISBLANK(laps_times[[#This Row],[16]]),"DNF",    rounds_cum_time[[#This Row],[15]]+laps_times[[#This Row],[16]])</f>
        <v>4.4901423611111116E-2</v>
      </c>
      <c r="Z96" s="139">
        <f>IF(ISBLANK(laps_times[[#This Row],[17]]),"DNF",    rounds_cum_time[[#This Row],[16]]+laps_times[[#This Row],[17]])</f>
        <v>4.7723090277777783E-2</v>
      </c>
      <c r="AA96" s="139">
        <f>IF(ISBLANK(laps_times[[#This Row],[18]]),"DNF",    rounds_cum_time[[#This Row],[17]]+laps_times[[#This Row],[18]])</f>
        <v>5.0563634259259263E-2</v>
      </c>
      <c r="AB96" s="139">
        <f>IF(ISBLANK(laps_times[[#This Row],[19]]),"DNF",    rounds_cum_time[[#This Row],[18]]+laps_times[[#This Row],[19]])</f>
        <v>5.3319120370370371E-2</v>
      </c>
      <c r="AC96" s="139">
        <f>IF(ISBLANK(laps_times[[#This Row],[20]]),"DNF",    rounds_cum_time[[#This Row],[19]]+laps_times[[#This Row],[20]])</f>
        <v>5.6066261574074072E-2</v>
      </c>
      <c r="AD96" s="139">
        <f>IF(ISBLANK(laps_times[[#This Row],[21]]),"DNF",    rounds_cum_time[[#This Row],[20]]+laps_times[[#This Row],[21]])</f>
        <v>5.889288194444444E-2</v>
      </c>
      <c r="AE96" s="139">
        <f>IF(ISBLANK(laps_times[[#This Row],[22]]),"DNF",    rounds_cum_time[[#This Row],[21]]+laps_times[[#This Row],[22]])</f>
        <v>6.1628229166666659E-2</v>
      </c>
      <c r="AF96" s="139">
        <f>IF(ISBLANK(laps_times[[#This Row],[23]]),"DNF",    rounds_cum_time[[#This Row],[22]]+laps_times[[#This Row],[23]])</f>
        <v>6.4413784722222214E-2</v>
      </c>
      <c r="AG96" s="139">
        <f>IF(ISBLANK(laps_times[[#This Row],[24]]),"DNF",    rounds_cum_time[[#This Row],[23]]+laps_times[[#This Row],[24]])</f>
        <v>6.7244479166666662E-2</v>
      </c>
      <c r="AH96" s="139">
        <f>IF(ISBLANK(laps_times[[#This Row],[25]]),"DNF",    rounds_cum_time[[#This Row],[24]]+laps_times[[#This Row],[25]])</f>
        <v>7.0103402777777768E-2</v>
      </c>
      <c r="AI96" s="139">
        <f>IF(ISBLANK(laps_times[[#This Row],[26]]),"DNF",    rounds_cum_time[[#This Row],[25]]+laps_times[[#This Row],[26]])</f>
        <v>7.2968518518518502E-2</v>
      </c>
      <c r="AJ96" s="139">
        <f>IF(ISBLANK(laps_times[[#This Row],[27]]),"DNF",    rounds_cum_time[[#This Row],[26]]+laps_times[[#This Row],[27]])</f>
        <v>7.5892372685185172E-2</v>
      </c>
      <c r="AK96" s="139">
        <f>IF(ISBLANK(laps_times[[#This Row],[28]]),"DNF",    rounds_cum_time[[#This Row],[27]]+laps_times[[#This Row],[28]])</f>
        <v>7.8813738425925914E-2</v>
      </c>
      <c r="AL96" s="139">
        <f>IF(ISBLANK(laps_times[[#This Row],[29]]),"DNF",    rounds_cum_time[[#This Row],[28]]+laps_times[[#This Row],[29]])</f>
        <v>8.1710127314814807E-2</v>
      </c>
      <c r="AM96" s="139">
        <f>IF(ISBLANK(laps_times[[#This Row],[30]]),"DNF",    rounds_cum_time[[#This Row],[29]]+laps_times[[#This Row],[30]])</f>
        <v>8.4545092592592588E-2</v>
      </c>
      <c r="AN96" s="139">
        <f>IF(ISBLANK(laps_times[[#This Row],[31]]),"DNF",    rounds_cum_time[[#This Row],[30]]+laps_times[[#This Row],[31]])</f>
        <v>8.7384837962962952E-2</v>
      </c>
      <c r="AO96" s="139">
        <f>IF(ISBLANK(laps_times[[#This Row],[32]]),"DNF",    rounds_cum_time[[#This Row],[31]]+laps_times[[#This Row],[32]])</f>
        <v>9.0619652777777768E-2</v>
      </c>
      <c r="AP96" s="139">
        <f>IF(ISBLANK(laps_times[[#This Row],[33]]),"DNF",    rounds_cum_time[[#This Row],[32]]+laps_times[[#This Row],[33]])</f>
        <v>9.3493715277777764E-2</v>
      </c>
      <c r="AQ96" s="139">
        <f>IF(ISBLANK(laps_times[[#This Row],[34]]),"DNF",    rounds_cum_time[[#This Row],[33]]+laps_times[[#This Row],[34]])</f>
        <v>9.6380879629629615E-2</v>
      </c>
      <c r="AR96" s="139">
        <f>IF(ISBLANK(laps_times[[#This Row],[35]]),"DNF",    rounds_cum_time[[#This Row],[34]]+laps_times[[#This Row],[35]])</f>
        <v>9.9325729166666654E-2</v>
      </c>
      <c r="AS96" s="139">
        <f>IF(ISBLANK(laps_times[[#This Row],[36]]),"DNF",    rounds_cum_time[[#This Row],[35]]+laps_times[[#This Row],[36]])</f>
        <v>0.10217461805555554</v>
      </c>
      <c r="AT96" s="139">
        <f>IF(ISBLANK(laps_times[[#This Row],[37]]),"DNF",    rounds_cum_time[[#This Row],[36]]+laps_times[[#This Row],[37]])</f>
        <v>0.10505445601851851</v>
      </c>
      <c r="AU96" s="139">
        <f>IF(ISBLANK(laps_times[[#This Row],[38]]),"DNF",    rounds_cum_time[[#This Row],[37]]+laps_times[[#This Row],[38]])</f>
        <v>0.10795849537037036</v>
      </c>
      <c r="AV96" s="139">
        <f>IF(ISBLANK(laps_times[[#This Row],[39]]),"DNF",    rounds_cum_time[[#This Row],[38]]+laps_times[[#This Row],[39]])</f>
        <v>0.11079993055555555</v>
      </c>
      <c r="AW96" s="139">
        <f>IF(ISBLANK(laps_times[[#This Row],[40]]),"DNF",    rounds_cum_time[[#This Row],[39]]+laps_times[[#This Row],[40]])</f>
        <v>0.11370847222222222</v>
      </c>
      <c r="AX96" s="139">
        <f>IF(ISBLANK(laps_times[[#This Row],[41]]),"DNF",    rounds_cum_time[[#This Row],[40]]+laps_times[[#This Row],[41]])</f>
        <v>0.11659206018518518</v>
      </c>
      <c r="AY96" s="139">
        <f>IF(ISBLANK(laps_times[[#This Row],[42]]),"DNF",    rounds_cum_time[[#This Row],[41]]+laps_times[[#This Row],[42]])</f>
        <v>0.11943743055555556</v>
      </c>
      <c r="AZ96" s="139">
        <f>IF(ISBLANK(laps_times[[#This Row],[43]]),"DNF",    rounds_cum_time[[#This Row],[42]]+laps_times[[#This Row],[43]])</f>
        <v>0.12225596064814814</v>
      </c>
      <c r="BA96" s="139">
        <f>IF(ISBLANK(laps_times[[#This Row],[44]]),"DNF",    rounds_cum_time[[#This Row],[43]]+laps_times[[#This Row],[44]])</f>
        <v>0.12502577546296295</v>
      </c>
      <c r="BB96" s="139">
        <f>IF(ISBLANK(laps_times[[#This Row],[45]]),"DNF",    rounds_cum_time[[#This Row],[44]]+laps_times[[#This Row],[45]])</f>
        <v>0.12787174768518517</v>
      </c>
      <c r="BC96" s="139">
        <f>IF(ISBLANK(laps_times[[#This Row],[46]]),"DNF",    rounds_cum_time[[#This Row],[45]]+laps_times[[#This Row],[46]])</f>
        <v>0.13096247685185183</v>
      </c>
      <c r="BD96" s="139">
        <f>IF(ISBLANK(laps_times[[#This Row],[47]]),"DNF",    rounds_cum_time[[#This Row],[46]]+laps_times[[#This Row],[47]])</f>
        <v>0.13375819444444442</v>
      </c>
      <c r="BE96" s="139">
        <f>IF(ISBLANK(laps_times[[#This Row],[48]]),"DNF",    rounds_cum_time[[#This Row],[47]]+laps_times[[#This Row],[48]])</f>
        <v>0.13658343749999999</v>
      </c>
      <c r="BF96" s="139">
        <f>IF(ISBLANK(laps_times[[#This Row],[49]]),"DNF",    rounds_cum_time[[#This Row],[48]]+laps_times[[#This Row],[49]])</f>
        <v>0.13946533564814814</v>
      </c>
      <c r="BG96" s="139">
        <f>IF(ISBLANK(laps_times[[#This Row],[50]]),"DNF",    rounds_cum_time[[#This Row],[49]]+laps_times[[#This Row],[50]])</f>
        <v>0.14238440972222222</v>
      </c>
      <c r="BH96" s="139">
        <f>IF(ISBLANK(laps_times[[#This Row],[51]]),"DNF",    rounds_cum_time[[#This Row],[50]]+laps_times[[#This Row],[51]])</f>
        <v>0.1454045486111111</v>
      </c>
      <c r="BI96" s="139">
        <f>IF(ISBLANK(laps_times[[#This Row],[52]]),"DNF",    rounds_cum_time[[#This Row],[51]]+laps_times[[#This Row],[52]])</f>
        <v>0.14885006944444443</v>
      </c>
      <c r="BJ96" s="139">
        <f>IF(ISBLANK(laps_times[[#This Row],[53]]),"DNF",    rounds_cum_time[[#This Row],[52]]+laps_times[[#This Row],[53]])</f>
        <v>0.15427998842592591</v>
      </c>
      <c r="BK96" s="139">
        <f>IF(ISBLANK(laps_times[[#This Row],[54]]),"DNF",    rounds_cum_time[[#This Row],[53]]+laps_times[[#This Row],[54]])</f>
        <v>0.15775664351851851</v>
      </c>
      <c r="BL96" s="139">
        <f>IF(ISBLANK(laps_times[[#This Row],[55]]),"DNF",    rounds_cum_time[[#This Row],[54]]+laps_times[[#This Row],[55]])</f>
        <v>0.16121873842592591</v>
      </c>
      <c r="BM96" s="139">
        <f>IF(ISBLANK(laps_times[[#This Row],[56]]),"DNF",    rounds_cum_time[[#This Row],[55]]+laps_times[[#This Row],[56]])</f>
        <v>0.16457581018518516</v>
      </c>
      <c r="BN96" s="139">
        <f>IF(ISBLANK(laps_times[[#This Row],[57]]),"DNF",    rounds_cum_time[[#This Row],[56]]+laps_times[[#This Row],[57]])</f>
        <v>0.16811188657407405</v>
      </c>
      <c r="BO96" s="139">
        <f>IF(ISBLANK(laps_times[[#This Row],[58]]),"DNF",    rounds_cum_time[[#This Row],[57]]+laps_times[[#This Row],[58]])</f>
        <v>0.17203957175925924</v>
      </c>
      <c r="BP96" s="139">
        <f>IF(ISBLANK(laps_times[[#This Row],[59]]),"DNF",    rounds_cum_time[[#This Row],[58]]+laps_times[[#This Row],[59]])</f>
        <v>0.17679952546296293</v>
      </c>
      <c r="BQ96" s="139">
        <f>IF(ISBLANK(laps_times[[#This Row],[60]]),"DNF",    rounds_cum_time[[#This Row],[59]]+laps_times[[#This Row],[60]])</f>
        <v>0.1804313194444444</v>
      </c>
      <c r="BR96" s="139">
        <f>IF(ISBLANK(laps_times[[#This Row],[61]]),"DNF",    rounds_cum_time[[#This Row],[60]]+laps_times[[#This Row],[61]])</f>
        <v>0.18364158564814811</v>
      </c>
      <c r="BS96" s="139">
        <f>IF(ISBLANK(laps_times[[#This Row],[62]]),"DNF",    rounds_cum_time[[#This Row],[61]]+laps_times[[#This Row],[62]])</f>
        <v>0.1867128472222222</v>
      </c>
      <c r="BT96" s="140">
        <f>IF(ISBLANK(laps_times[[#This Row],[63]]),"DNF",    rounds_cum_time[[#This Row],[62]]+laps_times[[#This Row],[63]])</f>
        <v>0.18970322916666665</v>
      </c>
    </row>
    <row r="97" spans="2:72" x14ac:dyDescent="0.2">
      <c r="B97" s="130">
        <f>laps_times[[#This Row],[poř]]</f>
        <v>92</v>
      </c>
      <c r="C97" s="131">
        <f>laps_times[[#This Row],[s.č.]]</f>
        <v>91</v>
      </c>
      <c r="D97" s="131" t="str">
        <f>laps_times[[#This Row],[jméno]]</f>
        <v>Toman Martin</v>
      </c>
      <c r="E97" s="132">
        <f>laps_times[[#This Row],[roč]]</f>
        <v>1971</v>
      </c>
      <c r="F97" s="132" t="str">
        <f>laps_times[[#This Row],[kat]]</f>
        <v>MB</v>
      </c>
      <c r="G97" s="132">
        <f>laps_times[[#This Row],[poř_kat]]</f>
        <v>40</v>
      </c>
      <c r="H97" s="131" t="str">
        <f>laps_times[[#This Row],[klub]]</f>
        <v>SK Babice</v>
      </c>
      <c r="I97" s="134">
        <f>laps_times[[#This Row],[celk. čas]]</f>
        <v>0.19053798611111109</v>
      </c>
      <c r="J97" s="139">
        <f>laps_times[[#This Row],[1]]</f>
        <v>3.3500462962962963E-3</v>
      </c>
      <c r="K97" s="139">
        <f>IF(ISBLANK(laps_times[[#This Row],[2]]),"DNF",    rounds_cum_time[[#This Row],[1]]+laps_times[[#This Row],[2]])</f>
        <v>6.1245370370370368E-3</v>
      </c>
      <c r="L97" s="139">
        <f>IF(ISBLANK(laps_times[[#This Row],[3]]),"DNF",    rounds_cum_time[[#This Row],[2]]+laps_times[[#This Row],[3]])</f>
        <v>9.0200810185185193E-3</v>
      </c>
      <c r="M97" s="139">
        <f>IF(ISBLANK(laps_times[[#This Row],[4]]),"DNF",    rounds_cum_time[[#This Row],[3]]+laps_times[[#This Row],[4]])</f>
        <v>1.1941354166666668E-2</v>
      </c>
      <c r="N97" s="139">
        <f>IF(ISBLANK(laps_times[[#This Row],[5]]),"DNF",    rounds_cum_time[[#This Row],[4]]+laps_times[[#This Row],[5]])</f>
        <v>1.4885659722222224E-2</v>
      </c>
      <c r="O97" s="139">
        <f>IF(ISBLANK(laps_times[[#This Row],[6]]),"DNF",    rounds_cum_time[[#This Row],[5]]+laps_times[[#This Row],[6]])</f>
        <v>1.7802083333333336E-2</v>
      </c>
      <c r="P97" s="139">
        <f>IF(ISBLANK(laps_times[[#This Row],[7]]),"DNF",    rounds_cum_time[[#This Row],[6]]+laps_times[[#This Row],[7]])</f>
        <v>2.0685891203703705E-2</v>
      </c>
      <c r="Q97" s="139">
        <f>IF(ISBLANK(laps_times[[#This Row],[8]]),"DNF",    rounds_cum_time[[#This Row],[7]]+laps_times[[#This Row],[8]])</f>
        <v>2.3612187499999999E-2</v>
      </c>
      <c r="R97" s="139">
        <f>IF(ISBLANK(laps_times[[#This Row],[9]]),"DNF",    rounds_cum_time[[#This Row],[8]]+laps_times[[#This Row],[9]])</f>
        <v>2.6566793981481481E-2</v>
      </c>
      <c r="S97" s="139">
        <f>IF(ISBLANK(laps_times[[#This Row],[10]]),"DNF",    rounds_cum_time[[#This Row],[9]]+laps_times[[#This Row],[10]])</f>
        <v>2.9523668981481482E-2</v>
      </c>
      <c r="T97" s="139">
        <f>IF(ISBLANK(laps_times[[#This Row],[11]]),"DNF",    rounds_cum_time[[#This Row],[10]]+laps_times[[#This Row],[11]])</f>
        <v>3.2478634259259259E-2</v>
      </c>
      <c r="U97" s="139">
        <f>IF(ISBLANK(laps_times[[#This Row],[12]]),"DNF",    rounds_cum_time[[#This Row],[11]]+laps_times[[#This Row],[12]])</f>
        <v>3.5492314814814817E-2</v>
      </c>
      <c r="V97" s="139">
        <f>IF(ISBLANK(laps_times[[#This Row],[13]]),"DNF",    rounds_cum_time[[#This Row],[12]]+laps_times[[#This Row],[13]])</f>
        <v>3.8499282407407409E-2</v>
      </c>
      <c r="W97" s="139">
        <f>IF(ISBLANK(laps_times[[#This Row],[14]]),"DNF",    rounds_cum_time[[#This Row],[13]]+laps_times[[#This Row],[14]])</f>
        <v>4.1462372685185184E-2</v>
      </c>
      <c r="X97" s="139">
        <f>IF(ISBLANK(laps_times[[#This Row],[15]]),"DNF",    rounds_cum_time[[#This Row],[14]]+laps_times[[#This Row],[15]])</f>
        <v>4.4497719907407404E-2</v>
      </c>
      <c r="Y97" s="139">
        <f>IF(ISBLANK(laps_times[[#This Row],[16]]),"DNF",    rounds_cum_time[[#This Row],[15]]+laps_times[[#This Row],[16]])</f>
        <v>4.7430069444444445E-2</v>
      </c>
      <c r="Z97" s="139">
        <f>IF(ISBLANK(laps_times[[#This Row],[17]]),"DNF",    rounds_cum_time[[#This Row],[16]]+laps_times[[#This Row],[17]])</f>
        <v>5.049133101851852E-2</v>
      </c>
      <c r="AA97" s="139">
        <f>IF(ISBLANK(laps_times[[#This Row],[18]]),"DNF",    rounds_cum_time[[#This Row],[17]]+laps_times[[#This Row],[18]])</f>
        <v>5.343476851851852E-2</v>
      </c>
      <c r="AB97" s="139">
        <f>IF(ISBLANK(laps_times[[#This Row],[19]]),"DNF",    rounds_cum_time[[#This Row],[18]]+laps_times[[#This Row],[19]])</f>
        <v>5.6420023148148146E-2</v>
      </c>
      <c r="AC97" s="139">
        <f>IF(ISBLANK(laps_times[[#This Row],[20]]),"DNF",    rounds_cum_time[[#This Row],[19]]+laps_times[[#This Row],[20]])</f>
        <v>5.9295601851851849E-2</v>
      </c>
      <c r="AD97" s="139">
        <f>IF(ISBLANK(laps_times[[#This Row],[21]]),"DNF",    rounds_cum_time[[#This Row],[20]]+laps_times[[#This Row],[21]])</f>
        <v>6.2267268518518513E-2</v>
      </c>
      <c r="AE97" s="139">
        <f>IF(ISBLANK(laps_times[[#This Row],[22]]),"DNF",    rounds_cum_time[[#This Row],[21]]+laps_times[[#This Row],[22]])</f>
        <v>6.5193182870370361E-2</v>
      </c>
      <c r="AF97" s="139">
        <f>IF(ISBLANK(laps_times[[#This Row],[23]]),"DNF",    rounds_cum_time[[#This Row],[22]]+laps_times[[#This Row],[23]])</f>
        <v>6.8101331018518507E-2</v>
      </c>
      <c r="AG97" s="139">
        <f>IF(ISBLANK(laps_times[[#This Row],[24]]),"DNF",    rounds_cum_time[[#This Row],[23]]+laps_times[[#This Row],[24]])</f>
        <v>7.1037627314814805E-2</v>
      </c>
      <c r="AH97" s="139">
        <f>IF(ISBLANK(laps_times[[#This Row],[25]]),"DNF",    rounds_cum_time[[#This Row],[24]]+laps_times[[#This Row],[25]])</f>
        <v>7.3957002314814807E-2</v>
      </c>
      <c r="AI97" s="139">
        <f>IF(ISBLANK(laps_times[[#This Row],[26]]),"DNF",    rounds_cum_time[[#This Row],[25]]+laps_times[[#This Row],[26]])</f>
        <v>7.6952592592592586E-2</v>
      </c>
      <c r="AJ97" s="139">
        <f>IF(ISBLANK(laps_times[[#This Row],[27]]),"DNF",    rounds_cum_time[[#This Row],[26]]+laps_times[[#This Row],[27]])</f>
        <v>8.0001249999999996E-2</v>
      </c>
      <c r="AK97" s="139">
        <f>IF(ISBLANK(laps_times[[#This Row],[28]]),"DNF",    rounds_cum_time[[#This Row],[27]]+laps_times[[#This Row],[28]])</f>
        <v>8.3030590277777774E-2</v>
      </c>
      <c r="AL97" s="139">
        <f>IF(ISBLANK(laps_times[[#This Row],[29]]),"DNF",    rounds_cum_time[[#This Row],[28]]+laps_times[[#This Row],[29]])</f>
        <v>8.605201388888889E-2</v>
      </c>
      <c r="AM97" s="139">
        <f>IF(ISBLANK(laps_times[[#This Row],[30]]),"DNF",    rounds_cum_time[[#This Row],[29]]+laps_times[[#This Row],[30]])</f>
        <v>8.9001562500000006E-2</v>
      </c>
      <c r="AN97" s="139">
        <f>IF(ISBLANK(laps_times[[#This Row],[31]]),"DNF",    rounds_cum_time[[#This Row],[30]]+laps_times[[#This Row],[31]])</f>
        <v>9.2572870370370375E-2</v>
      </c>
      <c r="AO97" s="139">
        <f>IF(ISBLANK(laps_times[[#This Row],[32]]),"DNF",    rounds_cum_time[[#This Row],[31]]+laps_times[[#This Row],[32]])</f>
        <v>9.5518784722222222E-2</v>
      </c>
      <c r="AP97" s="139">
        <f>IF(ISBLANK(laps_times[[#This Row],[33]]),"DNF",    rounds_cum_time[[#This Row],[32]]+laps_times[[#This Row],[33]])</f>
        <v>9.8478518518518521E-2</v>
      </c>
      <c r="AQ97" s="139">
        <f>IF(ISBLANK(laps_times[[#This Row],[34]]),"DNF",    rounds_cum_time[[#This Row],[33]]+laps_times[[#This Row],[34]])</f>
        <v>0.10139111111111111</v>
      </c>
      <c r="AR97" s="139">
        <f>IF(ISBLANK(laps_times[[#This Row],[35]]),"DNF",    rounds_cum_time[[#This Row],[34]]+laps_times[[#This Row],[35]])</f>
        <v>0.10434837962962963</v>
      </c>
      <c r="AS97" s="139">
        <f>IF(ISBLANK(laps_times[[#This Row],[36]]),"DNF",    rounds_cum_time[[#This Row],[35]]+laps_times[[#This Row],[36]])</f>
        <v>0.10735130787037037</v>
      </c>
      <c r="AT97" s="139">
        <f>IF(ISBLANK(laps_times[[#This Row],[37]]),"DNF",    rounds_cum_time[[#This Row],[36]]+laps_times[[#This Row],[37]])</f>
        <v>0.11048236111111111</v>
      </c>
      <c r="AU97" s="139">
        <f>IF(ISBLANK(laps_times[[#This Row],[38]]),"DNF",    rounds_cum_time[[#This Row],[37]]+laps_times[[#This Row],[38]])</f>
        <v>0.11348598379629629</v>
      </c>
      <c r="AV97" s="139">
        <f>IF(ISBLANK(laps_times[[#This Row],[39]]),"DNF",    rounds_cum_time[[#This Row],[38]]+laps_times[[#This Row],[39]])</f>
        <v>0.11669464120370369</v>
      </c>
      <c r="AW97" s="139">
        <f>IF(ISBLANK(laps_times[[#This Row],[40]]),"DNF",    rounds_cum_time[[#This Row],[39]]+laps_times[[#This Row],[40]])</f>
        <v>0.1197514236111111</v>
      </c>
      <c r="AX97" s="139">
        <f>IF(ISBLANK(laps_times[[#This Row],[41]]),"DNF",    rounds_cum_time[[#This Row],[40]]+laps_times[[#This Row],[41]])</f>
        <v>0.12284590277777777</v>
      </c>
      <c r="AY97" s="139">
        <f>IF(ISBLANK(laps_times[[#This Row],[42]]),"DNF",    rounds_cum_time[[#This Row],[41]]+laps_times[[#This Row],[42]])</f>
        <v>0.12596662037037035</v>
      </c>
      <c r="AZ97" s="139">
        <f>IF(ISBLANK(laps_times[[#This Row],[43]]),"DNF",    rounds_cum_time[[#This Row],[42]]+laps_times[[#This Row],[43]])</f>
        <v>0.12903802083333332</v>
      </c>
      <c r="BA97" s="139">
        <f>IF(ISBLANK(laps_times[[#This Row],[44]]),"DNF",    rounds_cum_time[[#This Row],[43]]+laps_times[[#This Row],[44]])</f>
        <v>0.13237567129629629</v>
      </c>
      <c r="BB97" s="139">
        <f>IF(ISBLANK(laps_times[[#This Row],[45]]),"DNF",    rounds_cum_time[[#This Row],[44]]+laps_times[[#This Row],[45]])</f>
        <v>0.13546549768518518</v>
      </c>
      <c r="BC97" s="139">
        <f>IF(ISBLANK(laps_times[[#This Row],[46]]),"DNF",    rounds_cum_time[[#This Row],[45]]+laps_times[[#This Row],[46]])</f>
        <v>0.13857999999999998</v>
      </c>
      <c r="BD97" s="139">
        <f>IF(ISBLANK(laps_times[[#This Row],[47]]),"DNF",    rounds_cum_time[[#This Row],[46]]+laps_times[[#This Row],[47]])</f>
        <v>0.14179800925925923</v>
      </c>
      <c r="BE97" s="139">
        <f>IF(ISBLANK(laps_times[[#This Row],[48]]),"DNF",    rounds_cum_time[[#This Row],[47]]+laps_times[[#This Row],[48]])</f>
        <v>0.14488267361111107</v>
      </c>
      <c r="BF97" s="139">
        <f>IF(ISBLANK(laps_times[[#This Row],[49]]),"DNF",    rounds_cum_time[[#This Row],[48]]+laps_times[[#This Row],[49]])</f>
        <v>0.14822790509259254</v>
      </c>
      <c r="BG97" s="139">
        <f>IF(ISBLANK(laps_times[[#This Row],[50]]),"DNF",    rounds_cum_time[[#This Row],[49]]+laps_times[[#This Row],[50]])</f>
        <v>0.15146674768518514</v>
      </c>
      <c r="BH97" s="139">
        <f>IF(ISBLANK(laps_times[[#This Row],[51]]),"DNF",    rounds_cum_time[[#This Row],[50]]+laps_times[[#This Row],[51]])</f>
        <v>0.154452662037037</v>
      </c>
      <c r="BI97" s="139">
        <f>IF(ISBLANK(laps_times[[#This Row],[52]]),"DNF",    rounds_cum_time[[#This Row],[51]]+laps_times[[#This Row],[52]])</f>
        <v>0.15761878472222218</v>
      </c>
      <c r="BJ97" s="139">
        <f>IF(ISBLANK(laps_times[[#This Row],[53]]),"DNF",    rounds_cum_time[[#This Row],[52]]+laps_times[[#This Row],[53]])</f>
        <v>0.16055916666666661</v>
      </c>
      <c r="BK97" s="139">
        <f>IF(ISBLANK(laps_times[[#This Row],[54]]),"DNF",    rounds_cum_time[[#This Row],[53]]+laps_times[[#This Row],[54]])</f>
        <v>0.16346077546296292</v>
      </c>
      <c r="BL97" s="139">
        <f>IF(ISBLANK(laps_times[[#This Row],[55]]),"DNF",    rounds_cum_time[[#This Row],[54]]+laps_times[[#This Row],[55]])</f>
        <v>0.16640340277777774</v>
      </c>
      <c r="BM97" s="139">
        <f>IF(ISBLANK(laps_times[[#This Row],[56]]),"DNF",    rounds_cum_time[[#This Row],[55]]+laps_times[[#This Row],[56]])</f>
        <v>0.16938740740740738</v>
      </c>
      <c r="BN97" s="139">
        <f>IF(ISBLANK(laps_times[[#This Row],[57]]),"DNF",    rounds_cum_time[[#This Row],[56]]+laps_times[[#This Row],[57]])</f>
        <v>0.17230472222222218</v>
      </c>
      <c r="BO97" s="139">
        <f>IF(ISBLANK(laps_times[[#This Row],[58]]),"DNF",    rounds_cum_time[[#This Row],[57]]+laps_times[[#This Row],[58]])</f>
        <v>0.17549218749999995</v>
      </c>
      <c r="BP97" s="139">
        <f>IF(ISBLANK(laps_times[[#This Row],[59]]),"DNF",    rounds_cum_time[[#This Row],[58]]+laps_times[[#This Row],[59]])</f>
        <v>0.17859515046296293</v>
      </c>
      <c r="BQ97" s="139">
        <f>IF(ISBLANK(laps_times[[#This Row],[60]]),"DNF",    rounds_cum_time[[#This Row],[59]]+laps_times[[#This Row],[60]])</f>
        <v>0.18153509259259257</v>
      </c>
      <c r="BR97" s="139">
        <f>IF(ISBLANK(laps_times[[#This Row],[61]]),"DNF",    rounds_cum_time[[#This Row],[60]]+laps_times[[#This Row],[61]])</f>
        <v>0.18472548611111109</v>
      </c>
      <c r="BS97" s="139">
        <f>IF(ISBLANK(laps_times[[#This Row],[62]]),"DNF",    rounds_cum_time[[#This Row],[61]]+laps_times[[#This Row],[62]])</f>
        <v>0.18775898148148146</v>
      </c>
      <c r="BT97" s="140">
        <f>IF(ISBLANK(laps_times[[#This Row],[63]]),"DNF",    rounds_cum_time[[#This Row],[62]]+laps_times[[#This Row],[63]])</f>
        <v>0.19053799768518517</v>
      </c>
    </row>
    <row r="98" spans="2:72" x14ac:dyDescent="0.2">
      <c r="B98" s="130">
        <f>laps_times[[#This Row],[poř]]</f>
        <v>93</v>
      </c>
      <c r="C98" s="131">
        <f>laps_times[[#This Row],[s.č.]]</f>
        <v>126</v>
      </c>
      <c r="D98" s="131" t="str">
        <f>laps_times[[#This Row],[jméno]]</f>
        <v>Mankowski Dariusz</v>
      </c>
      <c r="E98" s="132">
        <f>laps_times[[#This Row],[roč]]</f>
        <v>1966</v>
      </c>
      <c r="F98" s="132" t="str">
        <f>laps_times[[#This Row],[kat]]</f>
        <v>MB</v>
      </c>
      <c r="G98" s="132">
        <f>laps_times[[#This Row],[poř_kat]]</f>
        <v>41</v>
      </c>
      <c r="H98" s="131" t="str">
        <f>laps_times[[#This Row],[klub]]</f>
        <v>Jastrowie</v>
      </c>
      <c r="I98" s="134">
        <f>laps_times[[#This Row],[celk. čas]]</f>
        <v>0.19255326388888891</v>
      </c>
      <c r="J98" s="139">
        <f>laps_times[[#This Row],[1]]</f>
        <v>3.4780555555555554E-3</v>
      </c>
      <c r="K98" s="139">
        <f>IF(ISBLANK(laps_times[[#This Row],[2]]),"DNF",    rounds_cum_time[[#This Row],[1]]+laps_times[[#This Row],[2]])</f>
        <v>6.1938194444444445E-3</v>
      </c>
      <c r="L98" s="139">
        <f>IF(ISBLANK(laps_times[[#This Row],[3]]),"DNF",    rounds_cum_time[[#This Row],[2]]+laps_times[[#This Row],[3]])</f>
        <v>8.9211805555555555E-3</v>
      </c>
      <c r="M98" s="139">
        <f>IF(ISBLANK(laps_times[[#This Row],[4]]),"DNF",    rounds_cum_time[[#This Row],[3]]+laps_times[[#This Row],[4]])</f>
        <v>1.1642777777777778E-2</v>
      </c>
      <c r="N98" s="139">
        <f>IF(ISBLANK(laps_times[[#This Row],[5]]),"DNF",    rounds_cum_time[[#This Row],[4]]+laps_times[[#This Row],[5]])</f>
        <v>1.426670138888889E-2</v>
      </c>
      <c r="O98" s="139">
        <f>IF(ISBLANK(laps_times[[#This Row],[6]]),"DNF",    rounds_cum_time[[#This Row],[5]]+laps_times[[#This Row],[6]])</f>
        <v>1.6952592592592592E-2</v>
      </c>
      <c r="P98" s="139">
        <f>IF(ISBLANK(laps_times[[#This Row],[7]]),"DNF",    rounds_cum_time[[#This Row],[6]]+laps_times[[#This Row],[7]])</f>
        <v>1.9607025462962963E-2</v>
      </c>
      <c r="Q98" s="139">
        <f>IF(ISBLANK(laps_times[[#This Row],[8]]),"DNF",    rounds_cum_time[[#This Row],[7]]+laps_times[[#This Row],[8]])</f>
        <v>2.2315011574074076E-2</v>
      </c>
      <c r="R98" s="139">
        <f>IF(ISBLANK(laps_times[[#This Row],[9]]),"DNF",    rounds_cum_time[[#This Row],[8]]+laps_times[[#This Row],[9]])</f>
        <v>2.5000289351851855E-2</v>
      </c>
      <c r="S98" s="139">
        <f>IF(ISBLANK(laps_times[[#This Row],[10]]),"DNF",    rounds_cum_time[[#This Row],[9]]+laps_times[[#This Row],[10]])</f>
        <v>2.7700011574074077E-2</v>
      </c>
      <c r="T98" s="139">
        <f>IF(ISBLANK(laps_times[[#This Row],[11]]),"DNF",    rounds_cum_time[[#This Row],[10]]+laps_times[[#This Row],[11]])</f>
        <v>3.0506932870370373E-2</v>
      </c>
      <c r="U98" s="139">
        <f>IF(ISBLANK(laps_times[[#This Row],[12]]),"DNF",    rounds_cum_time[[#This Row],[11]]+laps_times[[#This Row],[12]])</f>
        <v>3.3266493055555561E-2</v>
      </c>
      <c r="V98" s="139">
        <f>IF(ISBLANK(laps_times[[#This Row],[13]]),"DNF",    rounds_cum_time[[#This Row],[12]]+laps_times[[#This Row],[13]])</f>
        <v>3.6018020833333338E-2</v>
      </c>
      <c r="W98" s="139">
        <f>IF(ISBLANK(laps_times[[#This Row],[14]]),"DNF",    rounds_cum_time[[#This Row],[13]]+laps_times[[#This Row],[14]])</f>
        <v>3.8760011574074077E-2</v>
      </c>
      <c r="X98" s="139">
        <f>IF(ISBLANK(laps_times[[#This Row],[15]]),"DNF",    rounds_cum_time[[#This Row],[14]]+laps_times[[#This Row],[15]])</f>
        <v>4.1560266203703705E-2</v>
      </c>
      <c r="Y98" s="139">
        <f>IF(ISBLANK(laps_times[[#This Row],[16]]),"DNF",    rounds_cum_time[[#This Row],[15]]+laps_times[[#This Row],[16]])</f>
        <v>4.435298611111111E-2</v>
      </c>
      <c r="Z98" s="139">
        <f>IF(ISBLANK(laps_times[[#This Row],[17]]),"DNF",    rounds_cum_time[[#This Row],[16]]+laps_times[[#This Row],[17]])</f>
        <v>4.7150162037037036E-2</v>
      </c>
      <c r="AA98" s="139">
        <f>IF(ISBLANK(laps_times[[#This Row],[18]]),"DNF",    rounds_cum_time[[#This Row],[17]]+laps_times[[#This Row],[18]])</f>
        <v>5.0071307870370368E-2</v>
      </c>
      <c r="AB98" s="139">
        <f>IF(ISBLANK(laps_times[[#This Row],[19]]),"DNF",    rounds_cum_time[[#This Row],[18]]+laps_times[[#This Row],[19]])</f>
        <v>5.2861377314814814E-2</v>
      </c>
      <c r="AC98" s="139">
        <f>IF(ISBLANK(laps_times[[#This Row],[20]]),"DNF",    rounds_cum_time[[#This Row],[19]]+laps_times[[#This Row],[20]])</f>
        <v>5.5635104166666664E-2</v>
      </c>
      <c r="AD98" s="139">
        <f>IF(ISBLANK(laps_times[[#This Row],[21]]),"DNF",    rounds_cum_time[[#This Row],[20]]+laps_times[[#This Row],[21]])</f>
        <v>5.8414340277777775E-2</v>
      </c>
      <c r="AE98" s="139">
        <f>IF(ISBLANK(laps_times[[#This Row],[22]]),"DNF",    rounds_cum_time[[#This Row],[21]]+laps_times[[#This Row],[22]])</f>
        <v>6.1287789351851849E-2</v>
      </c>
      <c r="AF98" s="139">
        <f>IF(ISBLANK(laps_times[[#This Row],[23]]),"DNF",    rounds_cum_time[[#This Row],[22]]+laps_times[[#This Row],[23]])</f>
        <v>6.4105833333333334E-2</v>
      </c>
      <c r="AG98" s="139">
        <f>IF(ISBLANK(laps_times[[#This Row],[24]]),"DNF",    rounds_cum_time[[#This Row],[23]]+laps_times[[#This Row],[24]])</f>
        <v>6.6865474537037034E-2</v>
      </c>
      <c r="AH98" s="139">
        <f>IF(ISBLANK(laps_times[[#This Row],[25]]),"DNF",    rounds_cum_time[[#This Row],[24]]+laps_times[[#This Row],[25]])</f>
        <v>6.9748506944444441E-2</v>
      </c>
      <c r="AI98" s="139">
        <f>IF(ISBLANK(laps_times[[#This Row],[26]]),"DNF",    rounds_cum_time[[#This Row],[25]]+laps_times[[#This Row],[26]])</f>
        <v>7.2521446759259256E-2</v>
      </c>
      <c r="AJ98" s="139">
        <f>IF(ISBLANK(laps_times[[#This Row],[27]]),"DNF",    rounds_cum_time[[#This Row],[26]]+laps_times[[#This Row],[27]])</f>
        <v>7.5297175925925927E-2</v>
      </c>
      <c r="AK98" s="139">
        <f>IF(ISBLANK(laps_times[[#This Row],[28]]),"DNF",    rounds_cum_time[[#This Row],[27]]+laps_times[[#This Row],[28]])</f>
        <v>7.8213923611111111E-2</v>
      </c>
      <c r="AL98" s="139">
        <f>IF(ISBLANK(laps_times[[#This Row],[29]]),"DNF",    rounds_cum_time[[#This Row],[28]]+laps_times[[#This Row],[29]])</f>
        <v>8.1032453703703711E-2</v>
      </c>
      <c r="AM98" s="139">
        <f>IF(ISBLANK(laps_times[[#This Row],[30]]),"DNF",    rounds_cum_time[[#This Row],[29]]+laps_times[[#This Row],[30]])</f>
        <v>8.4098668981481495E-2</v>
      </c>
      <c r="AN98" s="139">
        <f>IF(ISBLANK(laps_times[[#This Row],[31]]),"DNF",    rounds_cum_time[[#This Row],[30]]+laps_times[[#This Row],[31]])</f>
        <v>8.7040937500000012E-2</v>
      </c>
      <c r="AO98" s="139">
        <f>IF(ISBLANK(laps_times[[#This Row],[32]]),"DNF",    rounds_cum_time[[#This Row],[31]]+laps_times[[#This Row],[32]])</f>
        <v>9.0067847222222233E-2</v>
      </c>
      <c r="AP98" s="139">
        <f>IF(ISBLANK(laps_times[[#This Row],[33]]),"DNF",    rounds_cum_time[[#This Row],[32]]+laps_times[[#This Row],[33]])</f>
        <v>9.3268472222222232E-2</v>
      </c>
      <c r="AQ98" s="139">
        <f>IF(ISBLANK(laps_times[[#This Row],[34]]),"DNF",    rounds_cum_time[[#This Row],[33]]+laps_times[[#This Row],[34]])</f>
        <v>9.6191099537037042E-2</v>
      </c>
      <c r="AR98" s="139">
        <f>IF(ISBLANK(laps_times[[#This Row],[35]]),"DNF",    rounds_cum_time[[#This Row],[34]]+laps_times[[#This Row],[35]])</f>
        <v>9.9515671296296307E-2</v>
      </c>
      <c r="AS98" s="139">
        <f>IF(ISBLANK(laps_times[[#This Row],[36]]),"DNF",    rounds_cum_time[[#This Row],[35]]+laps_times[[#This Row],[36]])</f>
        <v>0.10239756944444446</v>
      </c>
      <c r="AT98" s="139">
        <f>IF(ISBLANK(laps_times[[#This Row],[37]]),"DNF",    rounds_cum_time[[#This Row],[36]]+laps_times[[#This Row],[37]])</f>
        <v>0.10590451388888891</v>
      </c>
      <c r="AU98" s="139">
        <f>IF(ISBLANK(laps_times[[#This Row],[38]]),"DNF",    rounds_cum_time[[#This Row],[37]]+laps_times[[#This Row],[38]])</f>
        <v>0.10956673611111113</v>
      </c>
      <c r="AV98" s="139">
        <f>IF(ISBLANK(laps_times[[#This Row],[39]]),"DNF",    rounds_cum_time[[#This Row],[38]]+laps_times[[#This Row],[39]])</f>
        <v>0.11325525462962965</v>
      </c>
      <c r="AW98" s="139">
        <f>IF(ISBLANK(laps_times[[#This Row],[40]]),"DNF",    rounds_cum_time[[#This Row],[39]]+laps_times[[#This Row],[40]])</f>
        <v>0.11625530092592595</v>
      </c>
      <c r="AX98" s="139">
        <f>IF(ISBLANK(laps_times[[#This Row],[41]]),"DNF",    rounds_cum_time[[#This Row],[40]]+laps_times[[#This Row],[41]])</f>
        <v>0.11966641203703707</v>
      </c>
      <c r="AY98" s="139">
        <f>IF(ISBLANK(laps_times[[#This Row],[42]]),"DNF",    rounds_cum_time[[#This Row],[41]]+laps_times[[#This Row],[42]])</f>
        <v>0.1230513541666667</v>
      </c>
      <c r="AZ98" s="139">
        <f>IF(ISBLANK(laps_times[[#This Row],[43]]),"DNF",    rounds_cum_time[[#This Row],[42]]+laps_times[[#This Row],[43]])</f>
        <v>0.12669046296296299</v>
      </c>
      <c r="BA98" s="139">
        <f>IF(ISBLANK(laps_times[[#This Row],[44]]),"DNF",    rounds_cum_time[[#This Row],[43]]+laps_times[[#This Row],[44]])</f>
        <v>0.12980467592592596</v>
      </c>
      <c r="BB98" s="139">
        <f>IF(ISBLANK(laps_times[[#This Row],[45]]),"DNF",    rounds_cum_time[[#This Row],[44]]+laps_times[[#This Row],[45]])</f>
        <v>0.13306755787037039</v>
      </c>
      <c r="BC98" s="139">
        <f>IF(ISBLANK(laps_times[[#This Row],[46]]),"DNF",    rounds_cum_time[[#This Row],[45]]+laps_times[[#This Row],[46]])</f>
        <v>0.13584785879629632</v>
      </c>
      <c r="BD98" s="139">
        <f>IF(ISBLANK(laps_times[[#This Row],[47]]),"DNF",    rounds_cum_time[[#This Row],[46]]+laps_times[[#This Row],[47]])</f>
        <v>0.13951425925925928</v>
      </c>
      <c r="BE98" s="139">
        <f>IF(ISBLANK(laps_times[[#This Row],[48]]),"DNF",    rounds_cum_time[[#This Row],[47]]+laps_times[[#This Row],[48]])</f>
        <v>0.14274700231481482</v>
      </c>
      <c r="BF98" s="139">
        <f>IF(ISBLANK(laps_times[[#This Row],[49]]),"DNF",    rounds_cum_time[[#This Row],[48]]+laps_times[[#This Row],[49]])</f>
        <v>0.14637328703703706</v>
      </c>
      <c r="BG98" s="139">
        <f>IF(ISBLANK(laps_times[[#This Row],[50]]),"DNF",    rounds_cum_time[[#This Row],[49]]+laps_times[[#This Row],[50]])</f>
        <v>0.14925841435185189</v>
      </c>
      <c r="BH98" s="139">
        <f>IF(ISBLANK(laps_times[[#This Row],[51]]),"DNF",    rounds_cum_time[[#This Row],[50]]+laps_times[[#This Row],[51]])</f>
        <v>0.1521857291666667</v>
      </c>
      <c r="BI98" s="139">
        <f>IF(ISBLANK(laps_times[[#This Row],[52]]),"DNF",    rounds_cum_time[[#This Row],[51]]+laps_times[[#This Row],[52]])</f>
        <v>0.15505750000000004</v>
      </c>
      <c r="BJ98" s="139">
        <f>IF(ISBLANK(laps_times[[#This Row],[53]]),"DNF",    rounds_cum_time[[#This Row],[52]]+laps_times[[#This Row],[53]])</f>
        <v>0.15935428240740745</v>
      </c>
      <c r="BK98" s="139">
        <f>IF(ISBLANK(laps_times[[#This Row],[54]]),"DNF",    rounds_cum_time[[#This Row],[53]]+laps_times[[#This Row],[54]])</f>
        <v>0.16224180555555559</v>
      </c>
      <c r="BL98" s="139">
        <f>IF(ISBLANK(laps_times[[#This Row],[55]]),"DNF",    rounds_cum_time[[#This Row],[54]]+laps_times[[#This Row],[55]])</f>
        <v>0.16520047453703707</v>
      </c>
      <c r="BM98" s="139">
        <f>IF(ISBLANK(laps_times[[#This Row],[56]]),"DNF",    rounds_cum_time[[#This Row],[55]]+laps_times[[#This Row],[56]])</f>
        <v>0.1688556365740741</v>
      </c>
      <c r="BN98" s="139">
        <f>IF(ISBLANK(laps_times[[#This Row],[57]]),"DNF",    rounds_cum_time[[#This Row],[56]]+laps_times[[#This Row],[57]])</f>
        <v>0.17175756944444448</v>
      </c>
      <c r="BO98" s="139">
        <f>IF(ISBLANK(laps_times[[#This Row],[58]]),"DNF",    rounds_cum_time[[#This Row],[57]]+laps_times[[#This Row],[58]])</f>
        <v>0.17556621527777783</v>
      </c>
      <c r="BP98" s="139">
        <f>IF(ISBLANK(laps_times[[#This Row],[59]]),"DNF",    rounds_cum_time[[#This Row],[58]]+laps_times[[#This Row],[59]])</f>
        <v>0.17869908564814821</v>
      </c>
      <c r="BQ98" s="139">
        <f>IF(ISBLANK(laps_times[[#This Row],[60]]),"DNF",    rounds_cum_time[[#This Row],[59]]+laps_times[[#This Row],[60]])</f>
        <v>0.18238673611111117</v>
      </c>
      <c r="BR98" s="139">
        <f>IF(ISBLANK(laps_times[[#This Row],[61]]),"DNF",    rounds_cum_time[[#This Row],[60]]+laps_times[[#This Row],[61]])</f>
        <v>0.18590108796296304</v>
      </c>
      <c r="BS98" s="139">
        <f>IF(ISBLANK(laps_times[[#This Row],[62]]),"DNF",    rounds_cum_time[[#This Row],[61]]+laps_times[[#This Row],[62]])</f>
        <v>0.18933964120370378</v>
      </c>
      <c r="BT98" s="140">
        <f>IF(ISBLANK(laps_times[[#This Row],[63]]),"DNF",    rounds_cum_time[[#This Row],[62]]+laps_times[[#This Row],[63]])</f>
        <v>0.19255326388888896</v>
      </c>
    </row>
    <row r="99" spans="2:72" x14ac:dyDescent="0.2">
      <c r="B99" s="130">
        <f>laps_times[[#This Row],[poř]]</f>
        <v>94</v>
      </c>
      <c r="C99" s="131">
        <f>laps_times[[#This Row],[s.č.]]</f>
        <v>54</v>
      </c>
      <c r="D99" s="131" t="str">
        <f>laps_times[[#This Row],[jméno]]</f>
        <v>Drygalski Dominik</v>
      </c>
      <c r="E99" s="132">
        <f>laps_times[[#This Row],[roč]]</f>
        <v>1963</v>
      </c>
      <c r="F99" s="132" t="str">
        <f>laps_times[[#This Row],[kat]]</f>
        <v>MC</v>
      </c>
      <c r="G99" s="132">
        <f>laps_times[[#This Row],[poř_kat]]</f>
        <v>20</v>
      </c>
      <c r="H99" s="131" t="str">
        <f>laps_times[[#This Row],[klub]]</f>
        <v>42.195 Bydgoszcz</v>
      </c>
      <c r="I99" s="134">
        <f>laps_times[[#This Row],[celk. čas]]</f>
        <v>0.19255967592592593</v>
      </c>
      <c r="J99" s="139">
        <f>laps_times[[#This Row],[1]]</f>
        <v>3.2622800925925927E-3</v>
      </c>
      <c r="K99" s="139">
        <f>IF(ISBLANK(laps_times[[#This Row],[2]]),"DNF",    rounds_cum_time[[#This Row],[1]]+laps_times[[#This Row],[2]])</f>
        <v>5.8132986111111111E-3</v>
      </c>
      <c r="L99" s="139">
        <f>IF(ISBLANK(laps_times[[#This Row],[3]]),"DNF",    rounds_cum_time[[#This Row],[2]]+laps_times[[#This Row],[3]])</f>
        <v>8.4194097222222222E-3</v>
      </c>
      <c r="M99" s="139">
        <f>IF(ISBLANK(laps_times[[#This Row],[4]]),"DNF",    rounds_cum_time[[#This Row],[3]]+laps_times[[#This Row],[4]])</f>
        <v>1.1066238425925926E-2</v>
      </c>
      <c r="N99" s="139">
        <f>IF(ISBLANK(laps_times[[#This Row],[5]]),"DNF",    rounds_cum_time[[#This Row],[4]]+laps_times[[#This Row],[5]])</f>
        <v>1.3735775462962964E-2</v>
      </c>
      <c r="O99" s="139">
        <f>IF(ISBLANK(laps_times[[#This Row],[6]]),"DNF",    rounds_cum_time[[#This Row],[5]]+laps_times[[#This Row],[6]])</f>
        <v>1.6446944444444445E-2</v>
      </c>
      <c r="P99" s="139">
        <f>IF(ISBLANK(laps_times[[#This Row],[7]]),"DNF",    rounds_cum_time[[#This Row],[6]]+laps_times[[#This Row],[7]])</f>
        <v>1.9123703703703705E-2</v>
      </c>
      <c r="Q99" s="139">
        <f>IF(ISBLANK(laps_times[[#This Row],[8]]),"DNF",    rounds_cum_time[[#This Row],[7]]+laps_times[[#This Row],[8]])</f>
        <v>2.1789062500000001E-2</v>
      </c>
      <c r="R99" s="139">
        <f>IF(ISBLANK(laps_times[[#This Row],[9]]),"DNF",    rounds_cum_time[[#This Row],[8]]+laps_times[[#This Row],[9]])</f>
        <v>2.457476851851852E-2</v>
      </c>
      <c r="S99" s="139">
        <f>IF(ISBLANK(laps_times[[#This Row],[10]]),"DNF",    rounds_cum_time[[#This Row],[9]]+laps_times[[#This Row],[10]])</f>
        <v>2.7251377314814817E-2</v>
      </c>
      <c r="T99" s="139">
        <f>IF(ISBLANK(laps_times[[#This Row],[11]]),"DNF",    rounds_cum_time[[#This Row],[10]]+laps_times[[#This Row],[11]])</f>
        <v>2.9931261574074077E-2</v>
      </c>
      <c r="U99" s="139">
        <f>IF(ISBLANK(laps_times[[#This Row],[12]]),"DNF",    rounds_cum_time[[#This Row],[11]]+laps_times[[#This Row],[12]])</f>
        <v>3.2634780092592595E-2</v>
      </c>
      <c r="V99" s="139">
        <f>IF(ISBLANK(laps_times[[#This Row],[13]]),"DNF",    rounds_cum_time[[#This Row],[12]]+laps_times[[#This Row],[13]])</f>
        <v>3.5374108796296301E-2</v>
      </c>
      <c r="W99" s="139">
        <f>IF(ISBLANK(laps_times[[#This Row],[14]]),"DNF",    rounds_cum_time[[#This Row],[13]]+laps_times[[#This Row],[14]])</f>
        <v>3.8257581018518526E-2</v>
      </c>
      <c r="X99" s="139">
        <f>IF(ISBLANK(laps_times[[#This Row],[15]]),"DNF",    rounds_cum_time[[#This Row],[14]]+laps_times[[#This Row],[15]])</f>
        <v>4.0908495370370376E-2</v>
      </c>
      <c r="Y99" s="139">
        <f>IF(ISBLANK(laps_times[[#This Row],[16]]),"DNF",    rounds_cum_time[[#This Row],[15]]+laps_times[[#This Row],[16]])</f>
        <v>4.3587222222222229E-2</v>
      </c>
      <c r="Z99" s="139">
        <f>IF(ISBLANK(laps_times[[#This Row],[17]]),"DNF",    rounds_cum_time[[#This Row],[16]]+laps_times[[#This Row],[17]])</f>
        <v>4.6250520833333336E-2</v>
      </c>
      <c r="AA99" s="139">
        <f>IF(ISBLANK(laps_times[[#This Row],[18]]),"DNF",    rounds_cum_time[[#This Row],[17]]+laps_times[[#This Row],[18]])</f>
        <v>4.906133101851852E-2</v>
      </c>
      <c r="AB99" s="139">
        <f>IF(ISBLANK(laps_times[[#This Row],[19]]),"DNF",    rounds_cum_time[[#This Row],[18]]+laps_times[[#This Row],[19]])</f>
        <v>5.1747754629629633E-2</v>
      </c>
      <c r="AC99" s="139">
        <f>IF(ISBLANK(laps_times[[#This Row],[20]]),"DNF",    rounds_cum_time[[#This Row],[19]]+laps_times[[#This Row],[20]])</f>
        <v>5.4451435185185186E-2</v>
      </c>
      <c r="AD99" s="139">
        <f>IF(ISBLANK(laps_times[[#This Row],[21]]),"DNF",    rounds_cum_time[[#This Row],[20]]+laps_times[[#This Row],[21]])</f>
        <v>5.724385416666667E-2</v>
      </c>
      <c r="AE99" s="139">
        <f>IF(ISBLANK(laps_times[[#This Row],[22]]),"DNF",    rounds_cum_time[[#This Row],[21]]+laps_times[[#This Row],[22]])</f>
        <v>6.0016550925925928E-2</v>
      </c>
      <c r="AF99" s="139">
        <f>IF(ISBLANK(laps_times[[#This Row],[23]]),"DNF",    rounds_cum_time[[#This Row],[22]]+laps_times[[#This Row],[23]])</f>
        <v>6.2757986111111108E-2</v>
      </c>
      <c r="AG99" s="139">
        <f>IF(ISBLANK(laps_times[[#This Row],[24]]),"DNF",    rounds_cum_time[[#This Row],[23]]+laps_times[[#This Row],[24]])</f>
        <v>6.5737708333333325E-2</v>
      </c>
      <c r="AH99" s="139">
        <f>IF(ISBLANK(laps_times[[#This Row],[25]]),"DNF",    rounds_cum_time[[#This Row],[24]]+laps_times[[#This Row],[25]])</f>
        <v>6.8808576388888876E-2</v>
      </c>
      <c r="AI99" s="139">
        <f>IF(ISBLANK(laps_times[[#This Row],[26]]),"DNF",    rounds_cum_time[[#This Row],[25]]+laps_times[[#This Row],[26]])</f>
        <v>7.1580532407407388E-2</v>
      </c>
      <c r="AJ99" s="139">
        <f>IF(ISBLANK(laps_times[[#This Row],[27]]),"DNF",    rounds_cum_time[[#This Row],[26]]+laps_times[[#This Row],[27]])</f>
        <v>7.4781134259259238E-2</v>
      </c>
      <c r="AK99" s="139">
        <f>IF(ISBLANK(laps_times[[#This Row],[28]]),"DNF",    rounds_cum_time[[#This Row],[27]]+laps_times[[#This Row],[28]])</f>
        <v>7.7528113425925901E-2</v>
      </c>
      <c r="AL99" s="139">
        <f>IF(ISBLANK(laps_times[[#This Row],[29]]),"DNF",    rounds_cum_time[[#This Row],[28]]+laps_times[[#This Row],[29]])</f>
        <v>8.0588437499999971E-2</v>
      </c>
      <c r="AM99" s="139">
        <f>IF(ISBLANK(laps_times[[#This Row],[30]]),"DNF",    rounds_cum_time[[#This Row],[29]]+laps_times[[#This Row],[30]])</f>
        <v>8.4191099537037004E-2</v>
      </c>
      <c r="AN99" s="139">
        <f>IF(ISBLANK(laps_times[[#This Row],[31]]),"DNF",    rounds_cum_time[[#This Row],[30]]+laps_times[[#This Row],[31]])</f>
        <v>8.6991736111111079E-2</v>
      </c>
      <c r="AO99" s="139">
        <f>IF(ISBLANK(laps_times[[#This Row],[32]]),"DNF",    rounds_cum_time[[#This Row],[31]]+laps_times[[#This Row],[32]])</f>
        <v>9.021611111111108E-2</v>
      </c>
      <c r="AP99" s="139">
        <f>IF(ISBLANK(laps_times[[#This Row],[33]]),"DNF",    rounds_cum_time[[#This Row],[32]]+laps_times[[#This Row],[33]])</f>
        <v>9.3233634259259235E-2</v>
      </c>
      <c r="AQ99" s="139">
        <f>IF(ISBLANK(laps_times[[#This Row],[34]]),"DNF",    rounds_cum_time[[#This Row],[33]]+laps_times[[#This Row],[34]])</f>
        <v>9.616221064814813E-2</v>
      </c>
      <c r="AR99" s="139">
        <f>IF(ISBLANK(laps_times[[#This Row],[35]]),"DNF",    rounds_cum_time[[#This Row],[34]]+laps_times[[#This Row],[35]])</f>
        <v>9.9527326388888865E-2</v>
      </c>
      <c r="AS99" s="139">
        <f>IF(ISBLANK(laps_times[[#This Row],[36]]),"DNF",    rounds_cum_time[[#This Row],[35]]+laps_times[[#This Row],[36]])</f>
        <v>0.10239968749999998</v>
      </c>
      <c r="AT99" s="139">
        <f>IF(ISBLANK(laps_times[[#This Row],[37]]),"DNF",    rounds_cum_time[[#This Row],[36]]+laps_times[[#This Row],[37]])</f>
        <v>0.10591751157407404</v>
      </c>
      <c r="AU99" s="139">
        <f>IF(ISBLANK(laps_times[[#This Row],[38]]),"DNF",    rounds_cum_time[[#This Row],[37]]+laps_times[[#This Row],[38]])</f>
        <v>0.10957291666666663</v>
      </c>
      <c r="AV99" s="139">
        <f>IF(ISBLANK(laps_times[[#This Row],[39]]),"DNF",    rounds_cum_time[[#This Row],[38]]+laps_times[[#This Row],[39]])</f>
        <v>0.11326498842592589</v>
      </c>
      <c r="AW99" s="139">
        <f>IF(ISBLANK(laps_times[[#This Row],[40]]),"DNF",    rounds_cum_time[[#This Row],[39]]+laps_times[[#This Row],[40]])</f>
        <v>0.11626405092592589</v>
      </c>
      <c r="AX99" s="139">
        <f>IF(ISBLANK(laps_times[[#This Row],[41]]),"DNF",    rounds_cum_time[[#This Row],[40]]+laps_times[[#This Row],[41]])</f>
        <v>0.11964990740740737</v>
      </c>
      <c r="AY99" s="139">
        <f>IF(ISBLANK(laps_times[[#This Row],[42]]),"DNF",    rounds_cum_time[[#This Row],[41]]+laps_times[[#This Row],[42]])</f>
        <v>0.12305292824074071</v>
      </c>
      <c r="AZ99" s="139">
        <f>IF(ISBLANK(laps_times[[#This Row],[43]]),"DNF",    rounds_cum_time[[#This Row],[42]]+laps_times[[#This Row],[43]])</f>
        <v>0.12669508101851848</v>
      </c>
      <c r="BA99" s="139">
        <f>IF(ISBLANK(laps_times[[#This Row],[44]]),"DNF",    rounds_cum_time[[#This Row],[43]]+laps_times[[#This Row],[44]])</f>
        <v>0.12982004629629626</v>
      </c>
      <c r="BB99" s="139">
        <f>IF(ISBLANK(laps_times[[#This Row],[45]]),"DNF",    rounds_cum_time[[#This Row],[44]]+laps_times[[#This Row],[45]])</f>
        <v>0.13384194444444442</v>
      </c>
      <c r="BC99" s="139">
        <f>IF(ISBLANK(laps_times[[#This Row],[46]]),"DNF",    rounds_cum_time[[#This Row],[45]]+laps_times[[#This Row],[46]])</f>
        <v>0.13659177083333329</v>
      </c>
      <c r="BD99" s="139">
        <f>IF(ISBLANK(laps_times[[#This Row],[47]]),"DNF",    rounds_cum_time[[#This Row],[46]]+laps_times[[#This Row],[47]])</f>
        <v>0.14030939814814811</v>
      </c>
      <c r="BE99" s="139">
        <f>IF(ISBLANK(laps_times[[#This Row],[48]]),"DNF",    rounds_cum_time[[#This Row],[47]]+laps_times[[#This Row],[48]])</f>
        <v>0.14309368055555552</v>
      </c>
      <c r="BF99" s="139">
        <f>IF(ISBLANK(laps_times[[#This Row],[49]]),"DNF",    rounds_cum_time[[#This Row],[48]]+laps_times[[#This Row],[49]])</f>
        <v>0.14658954861111106</v>
      </c>
      <c r="BG99" s="139">
        <f>IF(ISBLANK(laps_times[[#This Row],[50]]),"DNF",    rounds_cum_time[[#This Row],[49]]+laps_times[[#This Row],[50]])</f>
        <v>0.14994104166666661</v>
      </c>
      <c r="BH99" s="139">
        <f>IF(ISBLANK(laps_times[[#This Row],[51]]),"DNF",    rounds_cum_time[[#This Row],[50]]+laps_times[[#This Row],[51]])</f>
        <v>0.15286167824074068</v>
      </c>
      <c r="BI99" s="139">
        <f>IF(ISBLANK(laps_times[[#This Row],[52]]),"DNF",    rounds_cum_time[[#This Row],[51]]+laps_times[[#This Row],[52]])</f>
        <v>0.15636944444444439</v>
      </c>
      <c r="BJ99" s="139">
        <f>IF(ISBLANK(laps_times[[#This Row],[53]]),"DNF",    rounds_cum_time[[#This Row],[52]]+laps_times[[#This Row],[53]])</f>
        <v>0.15935072916666662</v>
      </c>
      <c r="BK99" s="139">
        <f>IF(ISBLANK(laps_times[[#This Row],[54]]),"DNF",    rounds_cum_time[[#This Row],[53]]+laps_times[[#This Row],[54]])</f>
        <v>0.16198793981481477</v>
      </c>
      <c r="BL99" s="139">
        <f>IF(ISBLANK(laps_times[[#This Row],[55]]),"DNF",    rounds_cum_time[[#This Row],[54]]+laps_times[[#This Row],[55]])</f>
        <v>0.16455186342592587</v>
      </c>
      <c r="BM99" s="139">
        <f>IF(ISBLANK(laps_times[[#This Row],[56]]),"DNF",    rounds_cum_time[[#This Row],[55]]+laps_times[[#This Row],[56]])</f>
        <v>0.1669706944444444</v>
      </c>
      <c r="BN99" s="139">
        <f>IF(ISBLANK(laps_times[[#This Row],[57]]),"DNF",    rounds_cum_time[[#This Row],[56]]+laps_times[[#This Row],[57]])</f>
        <v>0.17161251157407403</v>
      </c>
      <c r="BO99" s="139">
        <f>IF(ISBLANK(laps_times[[#This Row],[58]]),"DNF",    rounds_cum_time[[#This Row],[57]]+laps_times[[#This Row],[58]])</f>
        <v>0.17555366898148145</v>
      </c>
      <c r="BP99" s="139">
        <f>IF(ISBLANK(laps_times[[#This Row],[59]]),"DNF",    rounds_cum_time[[#This Row],[58]]+laps_times[[#This Row],[59]])</f>
        <v>0.17864817129629626</v>
      </c>
      <c r="BQ99" s="139">
        <f>IF(ISBLANK(laps_times[[#This Row],[60]]),"DNF",    rounds_cum_time[[#This Row],[59]]+laps_times[[#This Row],[60]])</f>
        <v>0.18201614583333331</v>
      </c>
      <c r="BR99" s="139">
        <f>IF(ISBLANK(laps_times[[#This Row],[61]]),"DNF",    rounds_cum_time[[#This Row],[60]]+laps_times[[#This Row],[61]])</f>
        <v>0.18587059027777775</v>
      </c>
      <c r="BS99" s="139">
        <f>IF(ISBLANK(laps_times[[#This Row],[62]]),"DNF",    rounds_cum_time[[#This Row],[61]]+laps_times[[#This Row],[62]])</f>
        <v>0.18933418981481479</v>
      </c>
      <c r="BT99" s="140">
        <f>IF(ISBLANK(laps_times[[#This Row],[63]]),"DNF",    rounds_cum_time[[#This Row],[62]]+laps_times[[#This Row],[63]])</f>
        <v>0.19255968749999997</v>
      </c>
    </row>
    <row r="100" spans="2:72" x14ac:dyDescent="0.2">
      <c r="B100" s="130">
        <f>laps_times[[#This Row],[poř]]</f>
        <v>95</v>
      </c>
      <c r="C100" s="131">
        <f>laps_times[[#This Row],[s.č.]]</f>
        <v>7</v>
      </c>
      <c r="D100" s="131" t="str">
        <f>laps_times[[#This Row],[jméno]]</f>
        <v>Kopecký Zdeněk</v>
      </c>
      <c r="E100" s="132">
        <f>laps_times[[#This Row],[roč]]</f>
        <v>1937</v>
      </c>
      <c r="F100" s="132" t="str">
        <f>laps_times[[#This Row],[kat]]</f>
        <v>ME</v>
      </c>
      <c r="G100" s="132">
        <f>laps_times[[#This Row],[poř_kat]]</f>
        <v>1</v>
      </c>
      <c r="H100" s="131" t="str">
        <f>laps_times[[#This Row],[klub]]</f>
        <v>Budvar</v>
      </c>
      <c r="I100" s="134">
        <f>laps_times[[#This Row],[celk. čas]]</f>
        <v>0.19324766203703703</v>
      </c>
      <c r="J100" s="139">
        <f>laps_times[[#This Row],[1]]</f>
        <v>3.8008912037037039E-3</v>
      </c>
      <c r="K100" s="139">
        <f>IF(ISBLANK(laps_times[[#This Row],[2]]),"DNF",    rounds_cum_time[[#This Row],[1]]+laps_times[[#This Row],[2]])</f>
        <v>6.568252314814815E-3</v>
      </c>
      <c r="L100" s="139">
        <f>IF(ISBLANK(laps_times[[#This Row],[3]]),"DNF",    rounds_cum_time[[#This Row],[2]]+laps_times[[#This Row],[3]])</f>
        <v>9.3423958333333328E-3</v>
      </c>
      <c r="M100" s="139">
        <f>IF(ISBLANK(laps_times[[#This Row],[4]]),"DNF",    rounds_cum_time[[#This Row],[3]]+laps_times[[#This Row],[4]])</f>
        <v>1.2095439814814814E-2</v>
      </c>
      <c r="N100" s="139">
        <f>IF(ISBLANK(laps_times[[#This Row],[5]]),"DNF",    rounds_cum_time[[#This Row],[4]]+laps_times[[#This Row],[5]])</f>
        <v>1.4860891203703703E-2</v>
      </c>
      <c r="O100" s="139">
        <f>IF(ISBLANK(laps_times[[#This Row],[6]]),"DNF",    rounds_cum_time[[#This Row],[5]]+laps_times[[#This Row],[6]])</f>
        <v>1.7613807870370368E-2</v>
      </c>
      <c r="P100" s="139">
        <f>IF(ISBLANK(laps_times[[#This Row],[7]]),"DNF",    rounds_cum_time[[#This Row],[6]]+laps_times[[#This Row],[7]])</f>
        <v>2.0338692129629628E-2</v>
      </c>
      <c r="Q100" s="139">
        <f>IF(ISBLANK(laps_times[[#This Row],[8]]),"DNF",    rounds_cum_time[[#This Row],[7]]+laps_times[[#This Row],[8]])</f>
        <v>2.3055729166666664E-2</v>
      </c>
      <c r="R100" s="139">
        <f>IF(ISBLANK(laps_times[[#This Row],[9]]),"DNF",    rounds_cum_time[[#This Row],[8]]+laps_times[[#This Row],[9]])</f>
        <v>2.5771805555555551E-2</v>
      </c>
      <c r="S100" s="139">
        <f>IF(ISBLANK(laps_times[[#This Row],[10]]),"DNF",    rounds_cum_time[[#This Row],[9]]+laps_times[[#This Row],[10]])</f>
        <v>2.8541157407407404E-2</v>
      </c>
      <c r="T100" s="139">
        <f>IF(ISBLANK(laps_times[[#This Row],[11]]),"DNF",    rounds_cum_time[[#This Row],[10]]+laps_times[[#This Row],[11]])</f>
        <v>3.1314930555555551E-2</v>
      </c>
      <c r="U100" s="139">
        <f>IF(ISBLANK(laps_times[[#This Row],[12]]),"DNF",    rounds_cum_time[[#This Row],[11]]+laps_times[[#This Row],[12]])</f>
        <v>3.4083414351851846E-2</v>
      </c>
      <c r="V100" s="139">
        <f>IF(ISBLANK(laps_times[[#This Row],[13]]),"DNF",    rounds_cum_time[[#This Row],[12]]+laps_times[[#This Row],[13]])</f>
        <v>3.6840601851851847E-2</v>
      </c>
      <c r="W100" s="139">
        <f>IF(ISBLANK(laps_times[[#This Row],[14]]),"DNF",    rounds_cum_time[[#This Row],[13]]+laps_times[[#This Row],[14]])</f>
        <v>3.9619236111111109E-2</v>
      </c>
      <c r="X100" s="139">
        <f>IF(ISBLANK(laps_times[[#This Row],[15]]),"DNF",    rounds_cum_time[[#This Row],[14]]+laps_times[[#This Row],[15]])</f>
        <v>4.2434432870370367E-2</v>
      </c>
      <c r="Y100" s="139">
        <f>IF(ISBLANK(laps_times[[#This Row],[16]]),"DNF",    rounds_cum_time[[#This Row],[15]]+laps_times[[#This Row],[16]])</f>
        <v>4.523702546296296E-2</v>
      </c>
      <c r="Z100" s="139">
        <f>IF(ISBLANK(laps_times[[#This Row],[17]]),"DNF",    rounds_cum_time[[#This Row],[16]]+laps_times[[#This Row],[17]])</f>
        <v>4.8064201388888887E-2</v>
      </c>
      <c r="AA100" s="139">
        <f>IF(ISBLANK(laps_times[[#This Row],[18]]),"DNF",    rounds_cum_time[[#This Row],[17]]+laps_times[[#This Row],[18]])</f>
        <v>5.0888622685185181E-2</v>
      </c>
      <c r="AB100" s="139">
        <f>IF(ISBLANK(laps_times[[#This Row],[19]]),"DNF",    rounds_cum_time[[#This Row],[18]]+laps_times[[#This Row],[19]])</f>
        <v>5.3660451388888884E-2</v>
      </c>
      <c r="AC100" s="139">
        <f>IF(ISBLANK(laps_times[[#This Row],[20]]),"DNF",    rounds_cum_time[[#This Row],[19]]+laps_times[[#This Row],[20]])</f>
        <v>5.6491469907407402E-2</v>
      </c>
      <c r="AD100" s="139">
        <f>IF(ISBLANK(laps_times[[#This Row],[21]]),"DNF",    rounds_cum_time[[#This Row],[20]]+laps_times[[#This Row],[21]])</f>
        <v>5.9314571759259256E-2</v>
      </c>
      <c r="AE100" s="139">
        <f>IF(ISBLANK(laps_times[[#This Row],[22]]),"DNF",    rounds_cum_time[[#This Row],[21]]+laps_times[[#This Row],[22]])</f>
        <v>6.2196701388888886E-2</v>
      </c>
      <c r="AF100" s="139">
        <f>IF(ISBLANK(laps_times[[#This Row],[23]]),"DNF",    rounds_cum_time[[#This Row],[22]]+laps_times[[#This Row],[23]])</f>
        <v>6.5011655092592588E-2</v>
      </c>
      <c r="AG100" s="139">
        <f>IF(ISBLANK(laps_times[[#This Row],[24]]),"DNF",    rounds_cum_time[[#This Row],[23]]+laps_times[[#This Row],[24]])</f>
        <v>6.7854189814814808E-2</v>
      </c>
      <c r="AH100" s="139">
        <f>IF(ISBLANK(laps_times[[#This Row],[25]]),"DNF",    rounds_cum_time[[#This Row],[24]]+laps_times[[#This Row],[25]])</f>
        <v>7.0754155092592586E-2</v>
      </c>
      <c r="AI100" s="139">
        <f>IF(ISBLANK(laps_times[[#This Row],[26]]),"DNF",    rounds_cum_time[[#This Row],[25]]+laps_times[[#This Row],[26]])</f>
        <v>7.3661249999999998E-2</v>
      </c>
      <c r="AJ100" s="139">
        <f>IF(ISBLANK(laps_times[[#This Row],[27]]),"DNF",    rounds_cum_time[[#This Row],[26]]+laps_times[[#This Row],[27]])</f>
        <v>7.6570787037037041E-2</v>
      </c>
      <c r="AK100" s="139">
        <f>IF(ISBLANK(laps_times[[#This Row],[28]]),"DNF",    rounds_cum_time[[#This Row],[27]]+laps_times[[#This Row],[28]])</f>
        <v>7.947869212962963E-2</v>
      </c>
      <c r="AL100" s="139">
        <f>IF(ISBLANK(laps_times[[#This Row],[29]]),"DNF",    rounds_cum_time[[#This Row],[28]]+laps_times[[#This Row],[29]])</f>
        <v>8.2401504629629627E-2</v>
      </c>
      <c r="AM100" s="139">
        <f>IF(ISBLANK(laps_times[[#This Row],[30]]),"DNF",    rounds_cum_time[[#This Row],[29]]+laps_times[[#This Row],[30]])</f>
        <v>8.5323171296296296E-2</v>
      </c>
      <c r="AN100" s="139">
        <f>IF(ISBLANK(laps_times[[#This Row],[31]]),"DNF",    rounds_cum_time[[#This Row],[30]]+laps_times[[#This Row],[31]])</f>
        <v>8.8273888888888888E-2</v>
      </c>
      <c r="AO100" s="139">
        <f>IF(ISBLANK(laps_times[[#This Row],[32]]),"DNF",    rounds_cum_time[[#This Row],[31]]+laps_times[[#This Row],[32]])</f>
        <v>9.1199976851851855E-2</v>
      </c>
      <c r="AP100" s="139">
        <f>IF(ISBLANK(laps_times[[#This Row],[33]]),"DNF",    rounds_cum_time[[#This Row],[32]]+laps_times[[#This Row],[33]])</f>
        <v>9.4155960648148157E-2</v>
      </c>
      <c r="AQ100" s="139">
        <f>IF(ISBLANK(laps_times[[#This Row],[34]]),"DNF",    rounds_cum_time[[#This Row],[33]]+laps_times[[#This Row],[34]])</f>
        <v>9.7132280092592602E-2</v>
      </c>
      <c r="AR100" s="139">
        <f>IF(ISBLANK(laps_times[[#This Row],[35]]),"DNF",    rounds_cum_time[[#This Row],[34]]+laps_times[[#This Row],[35]])</f>
        <v>0.10017287037037038</v>
      </c>
      <c r="AS100" s="139">
        <f>IF(ISBLANK(laps_times[[#This Row],[36]]),"DNF",    rounds_cum_time[[#This Row],[35]]+laps_times[[#This Row],[36]])</f>
        <v>0.10321429398148149</v>
      </c>
      <c r="AT100" s="139">
        <f>IF(ISBLANK(laps_times[[#This Row],[37]]),"DNF",    rounds_cum_time[[#This Row],[36]]+laps_times[[#This Row],[37]])</f>
        <v>0.10623587962962965</v>
      </c>
      <c r="AU100" s="139">
        <f>IF(ISBLANK(laps_times[[#This Row],[38]]),"DNF",    rounds_cum_time[[#This Row],[37]]+laps_times[[#This Row],[38]])</f>
        <v>0.10927952546296298</v>
      </c>
      <c r="AV100" s="139">
        <f>IF(ISBLANK(laps_times[[#This Row],[39]]),"DNF",    rounds_cum_time[[#This Row],[38]]+laps_times[[#This Row],[39]])</f>
        <v>0.11233344907407408</v>
      </c>
      <c r="AW100" s="139">
        <f>IF(ISBLANK(laps_times[[#This Row],[40]]),"DNF",    rounds_cum_time[[#This Row],[39]]+laps_times[[#This Row],[40]])</f>
        <v>0.11537668981481482</v>
      </c>
      <c r="AX100" s="139">
        <f>IF(ISBLANK(laps_times[[#This Row],[41]]),"DNF",    rounds_cum_time[[#This Row],[40]]+laps_times[[#This Row],[41]])</f>
        <v>0.1185024537037037</v>
      </c>
      <c r="AY100" s="139">
        <f>IF(ISBLANK(laps_times[[#This Row],[42]]),"DNF",    rounds_cum_time[[#This Row],[41]]+laps_times[[#This Row],[42]])</f>
        <v>0.12165291666666667</v>
      </c>
      <c r="AZ100" s="139">
        <f>IF(ISBLANK(laps_times[[#This Row],[43]]),"DNF",    rounds_cum_time[[#This Row],[42]]+laps_times[[#This Row],[43]])</f>
        <v>0.12485407407407408</v>
      </c>
      <c r="BA100" s="139">
        <f>IF(ISBLANK(laps_times[[#This Row],[44]]),"DNF",    rounds_cum_time[[#This Row],[43]]+laps_times[[#This Row],[44]])</f>
        <v>0.1281445949074074</v>
      </c>
      <c r="BB100" s="139">
        <f>IF(ISBLANK(laps_times[[#This Row],[45]]),"DNF",    rounds_cum_time[[#This Row],[44]]+laps_times[[#This Row],[45]])</f>
        <v>0.13161143518518517</v>
      </c>
      <c r="BC100" s="139">
        <f>IF(ISBLANK(laps_times[[#This Row],[46]]),"DNF",    rounds_cum_time[[#This Row],[45]]+laps_times[[#This Row],[46]])</f>
        <v>0.1349190162037037</v>
      </c>
      <c r="BD100" s="139">
        <f>IF(ISBLANK(laps_times[[#This Row],[47]]),"DNF",    rounds_cum_time[[#This Row],[46]]+laps_times[[#This Row],[47]])</f>
        <v>0.13827642361111112</v>
      </c>
      <c r="BE100" s="139">
        <f>IF(ISBLANK(laps_times[[#This Row],[48]]),"DNF",    rounds_cum_time[[#This Row],[47]]+laps_times[[#This Row],[48]])</f>
        <v>0.14160746527777779</v>
      </c>
      <c r="BF100" s="139">
        <f>IF(ISBLANK(laps_times[[#This Row],[49]]),"DNF",    rounds_cum_time[[#This Row],[48]]+laps_times[[#This Row],[49]])</f>
        <v>0.14495685185185186</v>
      </c>
      <c r="BG100" s="139">
        <f>IF(ISBLANK(laps_times[[#This Row],[50]]),"DNF",    rounds_cum_time[[#This Row],[49]]+laps_times[[#This Row],[50]])</f>
        <v>0.1483308564814815</v>
      </c>
      <c r="BH100" s="139">
        <f>IF(ISBLANK(laps_times[[#This Row],[51]]),"DNF",    rounds_cum_time[[#This Row],[50]]+laps_times[[#This Row],[51]])</f>
        <v>0.15166688657407409</v>
      </c>
      <c r="BI100" s="139">
        <f>IF(ISBLANK(laps_times[[#This Row],[52]]),"DNF",    rounds_cum_time[[#This Row],[51]]+laps_times[[#This Row],[52]])</f>
        <v>0.1549792013888889</v>
      </c>
      <c r="BJ100" s="139">
        <f>IF(ISBLANK(laps_times[[#This Row],[53]]),"DNF",    rounds_cum_time[[#This Row],[52]]+laps_times[[#This Row],[53]])</f>
        <v>0.15830243055555557</v>
      </c>
      <c r="BK100" s="139">
        <f>IF(ISBLANK(laps_times[[#This Row],[54]]),"DNF",    rounds_cum_time[[#This Row],[53]]+laps_times[[#This Row],[54]])</f>
        <v>0.16162684027777779</v>
      </c>
      <c r="BL100" s="139">
        <f>IF(ISBLANK(laps_times[[#This Row],[55]]),"DNF",    rounds_cum_time[[#This Row],[54]]+laps_times[[#This Row],[55]])</f>
        <v>0.16499436342592594</v>
      </c>
      <c r="BM100" s="139">
        <f>IF(ISBLANK(laps_times[[#This Row],[56]]),"DNF",    rounds_cum_time[[#This Row],[55]]+laps_times[[#This Row],[56]])</f>
        <v>0.16847185185185187</v>
      </c>
      <c r="BN100" s="139">
        <f>IF(ISBLANK(laps_times[[#This Row],[57]]),"DNF",    rounds_cum_time[[#This Row],[56]]+laps_times[[#This Row],[57]])</f>
        <v>0.17193421296296299</v>
      </c>
      <c r="BO100" s="139">
        <f>IF(ISBLANK(laps_times[[#This Row],[58]]),"DNF",    rounds_cum_time[[#This Row],[57]]+laps_times[[#This Row],[58]])</f>
        <v>0.17538363425925929</v>
      </c>
      <c r="BP100" s="139">
        <f>IF(ISBLANK(laps_times[[#This Row],[59]]),"DNF",    rounds_cum_time[[#This Row],[58]]+laps_times[[#This Row],[59]])</f>
        <v>0.17911701388888893</v>
      </c>
      <c r="BQ100" s="139">
        <f>IF(ISBLANK(laps_times[[#This Row],[60]]),"DNF",    rounds_cum_time[[#This Row],[59]]+laps_times[[#This Row],[60]])</f>
        <v>0.18329123842592596</v>
      </c>
      <c r="BR100" s="139">
        <f>IF(ISBLANK(laps_times[[#This Row],[61]]),"DNF",    rounds_cum_time[[#This Row],[60]]+laps_times[[#This Row],[61]])</f>
        <v>0.18687061342592595</v>
      </c>
      <c r="BS100" s="139">
        <f>IF(ISBLANK(laps_times[[#This Row],[62]]),"DNF",    rounds_cum_time[[#This Row],[61]]+laps_times[[#This Row],[62]])</f>
        <v>0.19021439814814817</v>
      </c>
      <c r="BT100" s="140">
        <f>IF(ISBLANK(laps_times[[#This Row],[63]]),"DNF",    rounds_cum_time[[#This Row],[62]]+laps_times[[#This Row],[63]])</f>
        <v>0.19324766203703705</v>
      </c>
    </row>
    <row r="101" spans="2:72" x14ac:dyDescent="0.2">
      <c r="B101" s="130">
        <f>laps_times[[#This Row],[poř]]</f>
        <v>96</v>
      </c>
      <c r="C101" s="131">
        <f>laps_times[[#This Row],[s.č.]]</f>
        <v>90</v>
      </c>
      <c r="D101" s="131" t="str">
        <f>laps_times[[#This Row],[jméno]]</f>
        <v>Pártl Roman</v>
      </c>
      <c r="E101" s="132">
        <f>laps_times[[#This Row],[roč]]</f>
        <v>1970</v>
      </c>
      <c r="F101" s="132" t="str">
        <f>laps_times[[#This Row],[kat]]</f>
        <v>MB</v>
      </c>
      <c r="G101" s="132">
        <f>laps_times[[#This Row],[poř_kat]]</f>
        <v>42</v>
      </c>
      <c r="H101" s="131" t="str">
        <f>laps_times[[#This Row],[klub]]</f>
        <v>Pproma Choceň</v>
      </c>
      <c r="I101" s="134">
        <f>laps_times[[#This Row],[celk. čas]]</f>
        <v>0.20022481481481483</v>
      </c>
      <c r="J101" s="139">
        <f>laps_times[[#This Row],[1]]</f>
        <v>3.4389351851851851E-3</v>
      </c>
      <c r="K101" s="139">
        <f>IF(ISBLANK(laps_times[[#This Row],[2]]),"DNF",    rounds_cum_time[[#This Row],[1]]+laps_times[[#This Row],[2]])</f>
        <v>6.1651273148148151E-3</v>
      </c>
      <c r="L101" s="139">
        <f>IF(ISBLANK(laps_times[[#This Row],[3]]),"DNF",    rounds_cum_time[[#This Row],[2]]+laps_times[[#This Row],[3]])</f>
        <v>8.8921527777777783E-3</v>
      </c>
      <c r="M101" s="139">
        <f>IF(ISBLANK(laps_times[[#This Row],[4]]),"DNF",    rounds_cum_time[[#This Row],[3]]+laps_times[[#This Row],[4]])</f>
        <v>1.1628310185185186E-2</v>
      </c>
      <c r="N101" s="139">
        <f>IF(ISBLANK(laps_times[[#This Row],[5]]),"DNF",    rounds_cum_time[[#This Row],[4]]+laps_times[[#This Row],[5]])</f>
        <v>1.4349560185185186E-2</v>
      </c>
      <c r="O101" s="139">
        <f>IF(ISBLANK(laps_times[[#This Row],[6]]),"DNF",    rounds_cum_time[[#This Row],[5]]+laps_times[[#This Row],[6]])</f>
        <v>1.7083715277777779E-2</v>
      </c>
      <c r="P101" s="139">
        <f>IF(ISBLANK(laps_times[[#This Row],[7]]),"DNF",    rounds_cum_time[[#This Row],[6]]+laps_times[[#This Row],[7]])</f>
        <v>1.9868807870370372E-2</v>
      </c>
      <c r="Q101" s="139">
        <f>IF(ISBLANK(laps_times[[#This Row],[8]]),"DNF",    rounds_cum_time[[#This Row],[7]]+laps_times[[#This Row],[8]])</f>
        <v>2.2638101851851854E-2</v>
      </c>
      <c r="R101" s="139">
        <f>IF(ISBLANK(laps_times[[#This Row],[9]]),"DNF",    rounds_cum_time[[#This Row],[8]]+laps_times[[#This Row],[9]])</f>
        <v>2.5368807870370373E-2</v>
      </c>
      <c r="S101" s="139">
        <f>IF(ISBLANK(laps_times[[#This Row],[10]]),"DNF",    rounds_cum_time[[#This Row],[9]]+laps_times[[#This Row],[10]])</f>
        <v>2.8257870370370374E-2</v>
      </c>
      <c r="T101" s="139">
        <f>IF(ISBLANK(laps_times[[#This Row],[11]]),"DNF",    rounds_cum_time[[#This Row],[10]]+laps_times[[#This Row],[11]])</f>
        <v>3.101939814814815E-2</v>
      </c>
      <c r="U101" s="139">
        <f>IF(ISBLANK(laps_times[[#This Row],[12]]),"DNF",    rounds_cum_time[[#This Row],[11]]+laps_times[[#This Row],[12]])</f>
        <v>3.3808402777777781E-2</v>
      </c>
      <c r="V101" s="139">
        <f>IF(ISBLANK(laps_times[[#This Row],[13]]),"DNF",    rounds_cum_time[[#This Row],[12]]+laps_times[[#This Row],[13]])</f>
        <v>3.6625821759259262E-2</v>
      </c>
      <c r="W101" s="139">
        <f>IF(ISBLANK(laps_times[[#This Row],[14]]),"DNF",    rounds_cum_time[[#This Row],[13]]+laps_times[[#This Row],[14]])</f>
        <v>3.9472754629629632E-2</v>
      </c>
      <c r="X101" s="139">
        <f>IF(ISBLANK(laps_times[[#This Row],[15]]),"DNF",    rounds_cum_time[[#This Row],[14]]+laps_times[[#This Row],[15]])</f>
        <v>4.2305868055555557E-2</v>
      </c>
      <c r="Y101" s="139">
        <f>IF(ISBLANK(laps_times[[#This Row],[16]]),"DNF",    rounds_cum_time[[#This Row],[15]]+laps_times[[#This Row],[16]])</f>
        <v>4.5133379629629627E-2</v>
      </c>
      <c r="Z101" s="139">
        <f>IF(ISBLANK(laps_times[[#This Row],[17]]),"DNF",    rounds_cum_time[[#This Row],[16]]+laps_times[[#This Row],[17]])</f>
        <v>4.7997361111111109E-2</v>
      </c>
      <c r="AA101" s="139">
        <f>IF(ISBLANK(laps_times[[#This Row],[18]]),"DNF",    rounds_cum_time[[#This Row],[17]]+laps_times[[#This Row],[18]])</f>
        <v>5.089150462962963E-2</v>
      </c>
      <c r="AB101" s="139">
        <f>IF(ISBLANK(laps_times[[#This Row],[19]]),"DNF",    rounds_cum_time[[#This Row],[18]]+laps_times[[#This Row],[19]])</f>
        <v>5.3777951388888891E-2</v>
      </c>
      <c r="AC101" s="139">
        <f>IF(ISBLANK(laps_times[[#This Row],[20]]),"DNF",    rounds_cum_time[[#This Row],[19]]+laps_times[[#This Row],[20]])</f>
        <v>5.6966793981481481E-2</v>
      </c>
      <c r="AD101" s="139">
        <f>IF(ISBLANK(laps_times[[#This Row],[21]]),"DNF",    rounds_cum_time[[#This Row],[20]]+laps_times[[#This Row],[21]])</f>
        <v>5.9877835648148151E-2</v>
      </c>
      <c r="AE101" s="139">
        <f>IF(ISBLANK(laps_times[[#This Row],[22]]),"DNF",    rounds_cum_time[[#This Row],[21]]+laps_times[[#This Row],[22]])</f>
        <v>6.2799687500000007E-2</v>
      </c>
      <c r="AF101" s="139">
        <f>IF(ISBLANK(laps_times[[#This Row],[23]]),"DNF",    rounds_cum_time[[#This Row],[22]]+laps_times[[#This Row],[23]])</f>
        <v>6.5757488425925936E-2</v>
      </c>
      <c r="AG101" s="139">
        <f>IF(ISBLANK(laps_times[[#This Row],[24]]),"DNF",    rounds_cum_time[[#This Row],[23]]+laps_times[[#This Row],[24]])</f>
        <v>6.868651620370371E-2</v>
      </c>
      <c r="AH101" s="139">
        <f>IF(ISBLANK(laps_times[[#This Row],[25]]),"DNF",    rounds_cum_time[[#This Row],[24]]+laps_times[[#This Row],[25]])</f>
        <v>7.1683553240740744E-2</v>
      </c>
      <c r="AI101" s="139">
        <f>IF(ISBLANK(laps_times[[#This Row],[26]]),"DNF",    rounds_cum_time[[#This Row],[25]]+laps_times[[#This Row],[26]])</f>
        <v>7.4674074074074073E-2</v>
      </c>
      <c r="AJ101" s="139">
        <f>IF(ISBLANK(laps_times[[#This Row],[27]]),"DNF",    rounds_cum_time[[#This Row],[26]]+laps_times[[#This Row],[27]])</f>
        <v>7.7805787037037041E-2</v>
      </c>
      <c r="AK101" s="139">
        <f>IF(ISBLANK(laps_times[[#This Row],[28]]),"DNF",    rounds_cum_time[[#This Row],[27]]+laps_times[[#This Row],[28]])</f>
        <v>8.0820868055555564E-2</v>
      </c>
      <c r="AL101" s="139">
        <f>IF(ISBLANK(laps_times[[#This Row],[29]]),"DNF",    rounds_cum_time[[#This Row],[28]]+laps_times[[#This Row],[29]])</f>
        <v>8.3839155092592599E-2</v>
      </c>
      <c r="AM101" s="139">
        <f>IF(ISBLANK(laps_times[[#This Row],[30]]),"DNF",    rounds_cum_time[[#This Row],[29]]+laps_times[[#This Row],[30]])</f>
        <v>8.735008101851853E-2</v>
      </c>
      <c r="AN101" s="139">
        <f>IF(ISBLANK(laps_times[[#This Row],[31]]),"DNF",    rounds_cum_time[[#This Row],[30]]+laps_times[[#This Row],[31]])</f>
        <v>9.0491134259259268E-2</v>
      </c>
      <c r="AO101" s="139">
        <f>IF(ISBLANK(laps_times[[#This Row],[32]]),"DNF",    rounds_cum_time[[#This Row],[31]]+laps_times[[#This Row],[32]])</f>
        <v>9.3657141203703706E-2</v>
      </c>
      <c r="AP101" s="139">
        <f>IF(ISBLANK(laps_times[[#This Row],[33]]),"DNF",    rounds_cum_time[[#This Row],[32]]+laps_times[[#This Row],[33]])</f>
        <v>9.6823148148148144E-2</v>
      </c>
      <c r="AQ101" s="139">
        <f>IF(ISBLANK(laps_times[[#This Row],[34]]),"DNF",    rounds_cum_time[[#This Row],[33]]+laps_times[[#This Row],[34]])</f>
        <v>9.9921249999999989E-2</v>
      </c>
      <c r="AR101" s="139">
        <f>IF(ISBLANK(laps_times[[#This Row],[35]]),"DNF",    rounds_cum_time[[#This Row],[34]]+laps_times[[#This Row],[35]])</f>
        <v>0.10306060185185184</v>
      </c>
      <c r="AS101" s="139">
        <f>IF(ISBLANK(laps_times[[#This Row],[36]]),"DNF",    rounds_cum_time[[#This Row],[35]]+laps_times[[#This Row],[36]])</f>
        <v>0.10655953703703702</v>
      </c>
      <c r="AT101" s="139">
        <f>IF(ISBLANK(laps_times[[#This Row],[37]]),"DNF",    rounds_cum_time[[#This Row],[36]]+laps_times[[#This Row],[37]])</f>
        <v>0.10978949074074072</v>
      </c>
      <c r="AU101" s="139">
        <f>IF(ISBLANK(laps_times[[#This Row],[38]]),"DNF",    rounds_cum_time[[#This Row],[37]]+laps_times[[#This Row],[38]])</f>
        <v>0.11312153935185183</v>
      </c>
      <c r="AV101" s="139">
        <f>IF(ISBLANK(laps_times[[#This Row],[39]]),"DNF",    rounds_cum_time[[#This Row],[38]]+laps_times[[#This Row],[39]])</f>
        <v>0.1163937847222222</v>
      </c>
      <c r="AW101" s="139">
        <f>IF(ISBLANK(laps_times[[#This Row],[40]]),"DNF",    rounds_cum_time[[#This Row],[39]]+laps_times[[#This Row],[40]])</f>
        <v>0.11964687499999997</v>
      </c>
      <c r="AX101" s="139">
        <f>IF(ISBLANK(laps_times[[#This Row],[41]]),"DNF",    rounds_cum_time[[#This Row],[40]]+laps_times[[#This Row],[41]])</f>
        <v>0.12305465277777775</v>
      </c>
      <c r="AY101" s="139">
        <f>IF(ISBLANK(laps_times[[#This Row],[42]]),"DNF",    rounds_cum_time[[#This Row],[41]]+laps_times[[#This Row],[42]])</f>
        <v>0.12647518518518516</v>
      </c>
      <c r="AZ101" s="139">
        <f>IF(ISBLANK(laps_times[[#This Row],[43]]),"DNF",    rounds_cum_time[[#This Row],[42]]+laps_times[[#This Row],[43]])</f>
        <v>0.12996072916666665</v>
      </c>
      <c r="BA101" s="139">
        <f>IF(ISBLANK(laps_times[[#This Row],[44]]),"DNF",    rounds_cum_time[[#This Row],[43]]+laps_times[[#This Row],[44]])</f>
        <v>0.13319228009259257</v>
      </c>
      <c r="BB101" s="139">
        <f>IF(ISBLANK(laps_times[[#This Row],[45]]),"DNF",    rounds_cum_time[[#This Row],[44]]+laps_times[[#This Row],[45]])</f>
        <v>0.13636748842592591</v>
      </c>
      <c r="BC101" s="139">
        <f>IF(ISBLANK(laps_times[[#This Row],[46]]),"DNF",    rounds_cum_time[[#This Row],[45]]+laps_times[[#This Row],[46]])</f>
        <v>0.14001104166666667</v>
      </c>
      <c r="BD101" s="139">
        <f>IF(ISBLANK(laps_times[[#This Row],[47]]),"DNF",    rounds_cum_time[[#This Row],[46]]+laps_times[[#This Row],[47]])</f>
        <v>0.1432352199074074</v>
      </c>
      <c r="BE101" s="139">
        <f>IF(ISBLANK(laps_times[[#This Row],[48]]),"DNF",    rounds_cum_time[[#This Row],[47]]+laps_times[[#This Row],[48]])</f>
        <v>0.14648958333333331</v>
      </c>
      <c r="BF101" s="139">
        <f>IF(ISBLANK(laps_times[[#This Row],[49]]),"DNF",    rounds_cum_time[[#This Row],[48]]+laps_times[[#This Row],[49]])</f>
        <v>0.1499201736111111</v>
      </c>
      <c r="BG101" s="139">
        <f>IF(ISBLANK(laps_times[[#This Row],[50]]),"DNF",    rounds_cum_time[[#This Row],[49]]+laps_times[[#This Row],[50]])</f>
        <v>0.15368958333333332</v>
      </c>
      <c r="BH101" s="139">
        <f>IF(ISBLANK(laps_times[[#This Row],[51]]),"DNF",    rounds_cum_time[[#This Row],[50]]+laps_times[[#This Row],[51]])</f>
        <v>0.15698510416666667</v>
      </c>
      <c r="BI101" s="139">
        <f>IF(ISBLANK(laps_times[[#This Row],[52]]),"DNF",    rounds_cum_time[[#This Row],[51]]+laps_times[[#This Row],[52]])</f>
        <v>0.16036371527777779</v>
      </c>
      <c r="BJ101" s="139">
        <f>IF(ISBLANK(laps_times[[#This Row],[53]]),"DNF",    rounds_cum_time[[#This Row],[52]]+laps_times[[#This Row],[53]])</f>
        <v>0.1637060763888889</v>
      </c>
      <c r="BK101" s="139">
        <f>IF(ISBLANK(laps_times[[#This Row],[54]]),"DNF",    rounds_cum_time[[#This Row],[53]]+laps_times[[#This Row],[54]])</f>
        <v>0.16748021990740741</v>
      </c>
      <c r="BL101" s="139">
        <f>IF(ISBLANK(laps_times[[#This Row],[55]]),"DNF",    rounds_cum_time[[#This Row],[54]]+laps_times[[#This Row],[55]])</f>
        <v>0.17094746527777779</v>
      </c>
      <c r="BM101" s="139">
        <f>IF(ISBLANK(laps_times[[#This Row],[56]]),"DNF",    rounds_cum_time[[#This Row],[55]]+laps_times[[#This Row],[56]])</f>
        <v>0.17440365740740743</v>
      </c>
      <c r="BN101" s="139">
        <f>IF(ISBLANK(laps_times[[#This Row],[57]]),"DNF",    rounds_cum_time[[#This Row],[56]]+laps_times[[#This Row],[57]])</f>
        <v>0.1781960763888889</v>
      </c>
      <c r="BO101" s="139">
        <f>IF(ISBLANK(laps_times[[#This Row],[58]]),"DNF",    rounds_cum_time[[#This Row],[57]]+laps_times[[#This Row],[58]])</f>
        <v>0.18168556712962963</v>
      </c>
      <c r="BP101" s="139">
        <f>IF(ISBLANK(laps_times[[#This Row],[59]]),"DNF",    rounds_cum_time[[#This Row],[58]]+laps_times[[#This Row],[59]])</f>
        <v>0.18539677083333334</v>
      </c>
      <c r="BQ101" s="139">
        <f>IF(ISBLANK(laps_times[[#This Row],[60]]),"DNF",    rounds_cum_time[[#This Row],[59]]+laps_times[[#This Row],[60]])</f>
        <v>0.18907802083333333</v>
      </c>
      <c r="BR101" s="139">
        <f>IF(ISBLANK(laps_times[[#This Row],[61]]),"DNF",    rounds_cum_time[[#This Row],[60]]+laps_times[[#This Row],[61]])</f>
        <v>0.19276439814814814</v>
      </c>
      <c r="BS101" s="139">
        <f>IF(ISBLANK(laps_times[[#This Row],[62]]),"DNF",    rounds_cum_time[[#This Row],[61]]+laps_times[[#This Row],[62]])</f>
        <v>0.19633357638888888</v>
      </c>
      <c r="BT101" s="140">
        <f>IF(ISBLANK(laps_times[[#This Row],[63]]),"DNF",    rounds_cum_time[[#This Row],[62]]+laps_times[[#This Row],[63]])</f>
        <v>0.20022480324074074</v>
      </c>
    </row>
    <row r="102" spans="2:72" x14ac:dyDescent="0.2">
      <c r="B102" s="130">
        <f>laps_times[[#This Row],[poř]]</f>
        <v>97</v>
      </c>
      <c r="C102" s="131">
        <f>laps_times[[#This Row],[s.č.]]</f>
        <v>110</v>
      </c>
      <c r="D102" s="131" t="str">
        <f>laps_times[[#This Row],[jméno]]</f>
        <v>Ge Evžen</v>
      </c>
      <c r="E102" s="132">
        <f>laps_times[[#This Row],[roč]]</f>
        <v>1954</v>
      </c>
      <c r="F102" s="132" t="str">
        <f>laps_times[[#This Row],[kat]]</f>
        <v>MD</v>
      </c>
      <c r="G102" s="132">
        <f>laps_times[[#This Row],[poř_kat]]</f>
        <v>6</v>
      </c>
      <c r="H102" s="131" t="str">
        <f>laps_times[[#This Row],[klub]]</f>
        <v>Trailpoint</v>
      </c>
      <c r="I102" s="134">
        <f>laps_times[[#This Row],[celk. čas]]</f>
        <v>0.2019802777777778</v>
      </c>
      <c r="J102" s="139">
        <f>laps_times[[#This Row],[1]]</f>
        <v>3.4734143518518521E-3</v>
      </c>
      <c r="K102" s="139">
        <f>IF(ISBLANK(laps_times[[#This Row],[2]]),"DNF",    rounds_cum_time[[#This Row],[1]]+laps_times[[#This Row],[2]])</f>
        <v>6.1973032407407411E-3</v>
      </c>
      <c r="L102" s="139">
        <f>IF(ISBLANK(laps_times[[#This Row],[3]]),"DNF",    rounds_cum_time[[#This Row],[2]]+laps_times[[#This Row],[3]])</f>
        <v>9.0027893518518521E-3</v>
      </c>
      <c r="M102" s="139">
        <f>IF(ISBLANK(laps_times[[#This Row],[4]]),"DNF",    rounds_cum_time[[#This Row],[3]]+laps_times[[#This Row],[4]])</f>
        <v>1.1887766203703704E-2</v>
      </c>
      <c r="N102" s="139">
        <f>IF(ISBLANK(laps_times[[#This Row],[5]]),"DNF",    rounds_cum_time[[#This Row],[4]]+laps_times[[#This Row],[5]])</f>
        <v>1.4800266203703704E-2</v>
      </c>
      <c r="O102" s="139">
        <f>IF(ISBLANK(laps_times[[#This Row],[6]]),"DNF",    rounds_cum_time[[#This Row],[5]]+laps_times[[#This Row],[6]])</f>
        <v>1.7725810185185185E-2</v>
      </c>
      <c r="P102" s="139">
        <f>IF(ISBLANK(laps_times[[#This Row],[7]]),"DNF",    rounds_cum_time[[#This Row],[6]]+laps_times[[#This Row],[7]])</f>
        <v>2.0631122685185185E-2</v>
      </c>
      <c r="Q102" s="139">
        <f>IF(ISBLANK(laps_times[[#This Row],[8]]),"DNF",    rounds_cum_time[[#This Row],[7]]+laps_times[[#This Row],[8]])</f>
        <v>2.3586354166666667E-2</v>
      </c>
      <c r="R102" s="139">
        <f>IF(ISBLANK(laps_times[[#This Row],[9]]),"DNF",    rounds_cum_time[[#This Row],[8]]+laps_times[[#This Row],[9]])</f>
        <v>2.6592766203703704E-2</v>
      </c>
      <c r="S102" s="139">
        <f>IF(ISBLANK(laps_times[[#This Row],[10]]),"DNF",    rounds_cum_time[[#This Row],[9]]+laps_times[[#This Row],[10]])</f>
        <v>2.9510613425925925E-2</v>
      </c>
      <c r="T102" s="139">
        <f>IF(ISBLANK(laps_times[[#This Row],[11]]),"DNF",    rounds_cum_time[[#This Row],[10]]+laps_times[[#This Row],[11]])</f>
        <v>3.2456296296296296E-2</v>
      </c>
      <c r="U102" s="139">
        <f>IF(ISBLANK(laps_times[[#This Row],[12]]),"DNF",    rounds_cum_time[[#This Row],[11]]+laps_times[[#This Row],[12]])</f>
        <v>3.5470833333333333E-2</v>
      </c>
      <c r="V102" s="139">
        <f>IF(ISBLANK(laps_times[[#This Row],[13]]),"DNF",    rounds_cum_time[[#This Row],[12]]+laps_times[[#This Row],[13]])</f>
        <v>3.8489386574074073E-2</v>
      </c>
      <c r="W102" s="139">
        <f>IF(ISBLANK(laps_times[[#This Row],[14]]),"DNF",    rounds_cum_time[[#This Row],[13]]+laps_times[[#This Row],[14]])</f>
        <v>4.1473032407407406E-2</v>
      </c>
      <c r="X102" s="139">
        <f>IF(ISBLANK(laps_times[[#This Row],[15]]),"DNF",    rounds_cum_time[[#This Row],[14]]+laps_times[[#This Row],[15]])</f>
        <v>4.4475092592592594E-2</v>
      </c>
      <c r="Y102" s="139">
        <f>IF(ISBLANK(laps_times[[#This Row],[16]]),"DNF",    rounds_cum_time[[#This Row],[15]]+laps_times[[#This Row],[16]])</f>
        <v>4.7493935185185188E-2</v>
      </c>
      <c r="Z102" s="139">
        <f>IF(ISBLANK(laps_times[[#This Row],[17]]),"DNF",    rounds_cum_time[[#This Row],[16]]+laps_times[[#This Row],[17]])</f>
        <v>5.0500960648148151E-2</v>
      </c>
      <c r="AA102" s="139">
        <f>IF(ISBLANK(laps_times[[#This Row],[18]]),"DNF",    rounds_cum_time[[#This Row],[17]]+laps_times[[#This Row],[18]])</f>
        <v>5.3526111111111115E-2</v>
      </c>
      <c r="AB102" s="139">
        <f>IF(ISBLANK(laps_times[[#This Row],[19]]),"DNF",    rounds_cum_time[[#This Row],[18]]+laps_times[[#This Row],[19]])</f>
        <v>5.6577789351851857E-2</v>
      </c>
      <c r="AC102" s="139">
        <f>IF(ISBLANK(laps_times[[#This Row],[20]]),"DNF",    rounds_cum_time[[#This Row],[19]]+laps_times[[#This Row],[20]])</f>
        <v>5.9650821759259266E-2</v>
      </c>
      <c r="AD102" s="139">
        <f>IF(ISBLANK(laps_times[[#This Row],[21]]),"DNF",    rounds_cum_time[[#This Row],[20]]+laps_times[[#This Row],[21]])</f>
        <v>6.2760266203703716E-2</v>
      </c>
      <c r="AE102" s="139">
        <f>IF(ISBLANK(laps_times[[#This Row],[22]]),"DNF",    rounds_cum_time[[#This Row],[21]]+laps_times[[#This Row],[22]])</f>
        <v>6.5844884259259273E-2</v>
      </c>
      <c r="AF102" s="139">
        <f>IF(ISBLANK(laps_times[[#This Row],[23]]),"DNF",    rounds_cum_time[[#This Row],[22]]+laps_times[[#This Row],[23]])</f>
        <v>6.8965787037037055E-2</v>
      </c>
      <c r="AG102" s="139">
        <f>IF(ISBLANK(laps_times[[#This Row],[24]]),"DNF",    rounds_cum_time[[#This Row],[23]]+laps_times[[#This Row],[24]])</f>
        <v>7.209405092592594E-2</v>
      </c>
      <c r="AH102" s="139">
        <f>IF(ISBLANK(laps_times[[#This Row],[25]]),"DNF",    rounds_cum_time[[#This Row],[24]]+laps_times[[#This Row],[25]])</f>
        <v>7.528430555555557E-2</v>
      </c>
      <c r="AI102" s="139">
        <f>IF(ISBLANK(laps_times[[#This Row],[26]]),"DNF",    rounds_cum_time[[#This Row],[25]]+laps_times[[#This Row],[26]])</f>
        <v>7.8393136574074082E-2</v>
      </c>
      <c r="AJ102" s="139">
        <f>IF(ISBLANK(laps_times[[#This Row],[27]]),"DNF",    rounds_cum_time[[#This Row],[26]]+laps_times[[#This Row],[27]])</f>
        <v>8.1551956018518529E-2</v>
      </c>
      <c r="AK102" s="139">
        <f>IF(ISBLANK(laps_times[[#This Row],[28]]),"DNF",    rounds_cum_time[[#This Row],[27]]+laps_times[[#This Row],[28]])</f>
        <v>8.4763726851851864E-2</v>
      </c>
      <c r="AL102" s="139">
        <f>IF(ISBLANK(laps_times[[#This Row],[29]]),"DNF",    rounds_cum_time[[#This Row],[28]]+laps_times[[#This Row],[29]])</f>
        <v>8.7968078703703712E-2</v>
      </c>
      <c r="AM102" s="139">
        <f>IF(ISBLANK(laps_times[[#This Row],[30]]),"DNF",    rounds_cum_time[[#This Row],[29]]+laps_times[[#This Row],[30]])</f>
        <v>9.1094421296296302E-2</v>
      </c>
      <c r="AN102" s="139">
        <f>IF(ISBLANK(laps_times[[#This Row],[31]]),"DNF",    rounds_cum_time[[#This Row],[30]]+laps_times[[#This Row],[31]])</f>
        <v>9.4293715277777787E-2</v>
      </c>
      <c r="AO102" s="139">
        <f>IF(ISBLANK(laps_times[[#This Row],[32]]),"DNF",    rounds_cum_time[[#This Row],[31]]+laps_times[[#This Row],[32]])</f>
        <v>9.7546574074074077E-2</v>
      </c>
      <c r="AP102" s="139">
        <f>IF(ISBLANK(laps_times[[#This Row],[33]]),"DNF",    rounds_cum_time[[#This Row],[32]]+laps_times[[#This Row],[33]])</f>
        <v>0.10071105324074074</v>
      </c>
      <c r="AQ102" s="139">
        <f>IF(ISBLANK(laps_times[[#This Row],[34]]),"DNF",    rounds_cum_time[[#This Row],[33]]+laps_times[[#This Row],[34]])</f>
        <v>0.10389362268518519</v>
      </c>
      <c r="AR102" s="139">
        <f>IF(ISBLANK(laps_times[[#This Row],[35]]),"DNF",    rounds_cum_time[[#This Row],[34]]+laps_times[[#This Row],[35]])</f>
        <v>0.1070760300925926</v>
      </c>
      <c r="AS102" s="139">
        <f>IF(ISBLANK(laps_times[[#This Row],[36]]),"DNF",    rounds_cum_time[[#This Row],[35]]+laps_times[[#This Row],[36]])</f>
        <v>0.11025101851851853</v>
      </c>
      <c r="AT102" s="139">
        <f>IF(ISBLANK(laps_times[[#This Row],[37]]),"DNF",    rounds_cum_time[[#This Row],[36]]+laps_times[[#This Row],[37]])</f>
        <v>0.11349116898148148</v>
      </c>
      <c r="AU102" s="139">
        <f>IF(ISBLANK(laps_times[[#This Row],[38]]),"DNF",    rounds_cum_time[[#This Row],[37]]+laps_times[[#This Row],[38]])</f>
        <v>0.11672944444444444</v>
      </c>
      <c r="AV102" s="139">
        <f>IF(ISBLANK(laps_times[[#This Row],[39]]),"DNF",    rounds_cum_time[[#This Row],[38]]+laps_times[[#This Row],[39]])</f>
        <v>0.1200161111111111</v>
      </c>
      <c r="AW102" s="139">
        <f>IF(ISBLANK(laps_times[[#This Row],[40]]),"DNF",    rounds_cum_time[[#This Row],[39]]+laps_times[[#This Row],[40]])</f>
        <v>0.12330688657407407</v>
      </c>
      <c r="AX102" s="139">
        <f>IF(ISBLANK(laps_times[[#This Row],[41]]),"DNF",    rounds_cum_time[[#This Row],[40]]+laps_times[[#This Row],[41]])</f>
        <v>0.12663467592592592</v>
      </c>
      <c r="AY102" s="139">
        <f>IF(ISBLANK(laps_times[[#This Row],[42]]),"DNF",    rounds_cum_time[[#This Row],[41]]+laps_times[[#This Row],[42]])</f>
        <v>0.12995350694444444</v>
      </c>
      <c r="AZ102" s="139">
        <f>IF(ISBLANK(laps_times[[#This Row],[43]]),"DNF",    rounds_cum_time[[#This Row],[42]]+laps_times[[#This Row],[43]])</f>
        <v>0.13330855324074073</v>
      </c>
      <c r="BA102" s="139">
        <f>IF(ISBLANK(laps_times[[#This Row],[44]]),"DNF",    rounds_cum_time[[#This Row],[43]]+laps_times[[#This Row],[44]])</f>
        <v>0.13664321759259257</v>
      </c>
      <c r="BB102" s="139">
        <f>IF(ISBLANK(laps_times[[#This Row],[45]]),"DNF",    rounds_cum_time[[#This Row],[44]]+laps_times[[#This Row],[45]])</f>
        <v>0.13999730324074072</v>
      </c>
      <c r="BC102" s="139">
        <f>IF(ISBLANK(laps_times[[#This Row],[46]]),"DNF",    rounds_cum_time[[#This Row],[45]]+laps_times[[#This Row],[46]])</f>
        <v>0.14330547453703701</v>
      </c>
      <c r="BD102" s="139">
        <f>IF(ISBLANK(laps_times[[#This Row],[47]]),"DNF",    rounds_cum_time[[#This Row],[46]]+laps_times[[#This Row],[47]])</f>
        <v>0.14672114583333332</v>
      </c>
      <c r="BE102" s="139">
        <f>IF(ISBLANK(laps_times[[#This Row],[48]]),"DNF",    rounds_cum_time[[#This Row],[47]]+laps_times[[#This Row],[48]])</f>
        <v>0.15022623842592592</v>
      </c>
      <c r="BF102" s="139">
        <f>IF(ISBLANK(laps_times[[#This Row],[49]]),"DNF",    rounds_cum_time[[#This Row],[48]]+laps_times[[#This Row],[49]])</f>
        <v>0.15366625</v>
      </c>
      <c r="BG102" s="139">
        <f>IF(ISBLANK(laps_times[[#This Row],[50]]),"DNF",    rounds_cum_time[[#This Row],[49]]+laps_times[[#This Row],[50]])</f>
        <v>0.15710627314814815</v>
      </c>
      <c r="BH102" s="139">
        <f>IF(ISBLANK(laps_times[[#This Row],[51]]),"DNF",    rounds_cum_time[[#This Row],[50]]+laps_times[[#This Row],[51]])</f>
        <v>0.16056909722222223</v>
      </c>
      <c r="BI102" s="139">
        <f>IF(ISBLANK(laps_times[[#This Row],[52]]),"DNF",    rounds_cum_time[[#This Row],[51]]+laps_times[[#This Row],[52]])</f>
        <v>0.16399505787037039</v>
      </c>
      <c r="BJ102" s="139">
        <f>IF(ISBLANK(laps_times[[#This Row],[53]]),"DNF",    rounds_cum_time[[#This Row],[52]]+laps_times[[#This Row],[53]])</f>
        <v>0.16739245370370373</v>
      </c>
      <c r="BK102" s="139">
        <f>IF(ISBLANK(laps_times[[#This Row],[54]]),"DNF",    rounds_cum_time[[#This Row],[53]]+laps_times[[#This Row],[54]])</f>
        <v>0.17095351851851853</v>
      </c>
      <c r="BL102" s="139">
        <f>IF(ISBLANK(laps_times[[#This Row],[55]]),"DNF",    rounds_cum_time[[#This Row],[54]]+laps_times[[#This Row],[55]])</f>
        <v>0.17439655092592593</v>
      </c>
      <c r="BM102" s="139">
        <f>IF(ISBLANK(laps_times[[#This Row],[56]]),"DNF",    rounds_cum_time[[#This Row],[55]]+laps_times[[#This Row],[56]])</f>
        <v>0.17786346064814815</v>
      </c>
      <c r="BN102" s="139">
        <f>IF(ISBLANK(laps_times[[#This Row],[57]]),"DNF",    rounds_cum_time[[#This Row],[56]]+laps_times[[#This Row],[57]])</f>
        <v>0.18136971064814814</v>
      </c>
      <c r="BO102" s="139">
        <f>IF(ISBLANK(laps_times[[#This Row],[58]]),"DNF",    rounds_cum_time[[#This Row],[57]]+laps_times[[#This Row],[58]])</f>
        <v>0.18491203703703701</v>
      </c>
      <c r="BP102" s="139">
        <f>IF(ISBLANK(laps_times[[#This Row],[59]]),"DNF",    rounds_cum_time[[#This Row],[58]]+laps_times[[#This Row],[59]])</f>
        <v>0.18839999999999998</v>
      </c>
      <c r="BQ102" s="139">
        <f>IF(ISBLANK(laps_times[[#This Row],[60]]),"DNF",    rounds_cum_time[[#This Row],[59]]+laps_times[[#This Row],[60]])</f>
        <v>0.19184989583333331</v>
      </c>
      <c r="BR102" s="139">
        <f>IF(ISBLANK(laps_times[[#This Row],[61]]),"DNF",    rounds_cum_time[[#This Row],[60]]+laps_times[[#This Row],[61]])</f>
        <v>0.19542925925925925</v>
      </c>
      <c r="BS102" s="139">
        <f>IF(ISBLANK(laps_times[[#This Row],[62]]),"DNF",    rounds_cum_time[[#This Row],[61]]+laps_times[[#This Row],[62]])</f>
        <v>0.19882793981481481</v>
      </c>
      <c r="BT102" s="140">
        <f>IF(ISBLANK(laps_times[[#This Row],[63]]),"DNF",    rounds_cum_time[[#This Row],[62]]+laps_times[[#This Row],[63]])</f>
        <v>0.20198027777777777</v>
      </c>
    </row>
    <row r="103" spans="2:72" x14ac:dyDescent="0.2">
      <c r="B103" s="130">
        <f>laps_times[[#This Row],[poř]]</f>
        <v>98</v>
      </c>
      <c r="C103" s="131">
        <f>laps_times[[#This Row],[s.č.]]</f>
        <v>66</v>
      </c>
      <c r="D103" s="131" t="str">
        <f>laps_times[[#This Row],[jméno]]</f>
        <v>Zeman Pavel</v>
      </c>
      <c r="E103" s="132">
        <f>laps_times[[#This Row],[roč]]</f>
        <v>1954</v>
      </c>
      <c r="F103" s="132" t="str">
        <f>laps_times[[#This Row],[kat]]</f>
        <v>MD</v>
      </c>
      <c r="G103" s="132">
        <f>laps_times[[#This Row],[poř_kat]]</f>
        <v>7</v>
      </c>
      <c r="H103" s="131" t="str">
        <f>laps_times[[#This Row],[klub]]</f>
        <v>Traged team</v>
      </c>
      <c r="I103" s="134">
        <f>laps_times[[#This Row],[celk. čas]]</f>
        <v>0.20748871527777779</v>
      </c>
      <c r="J103" s="139">
        <f>laps_times[[#This Row],[1]]</f>
        <v>3.6791435185185187E-3</v>
      </c>
      <c r="K103" s="139">
        <f>IF(ISBLANK(laps_times[[#This Row],[2]]),"DNF",    rounds_cum_time[[#This Row],[1]]+laps_times[[#This Row],[2]])</f>
        <v>6.4882523148148148E-3</v>
      </c>
      <c r="L103" s="139">
        <f>IF(ISBLANK(laps_times[[#This Row],[3]]),"DNF",    rounds_cum_time[[#This Row],[2]]+laps_times[[#This Row],[3]])</f>
        <v>9.2905439814814812E-3</v>
      </c>
      <c r="M103" s="139">
        <f>IF(ISBLANK(laps_times[[#This Row],[4]]),"DNF",    rounds_cum_time[[#This Row],[3]]+laps_times[[#This Row],[4]])</f>
        <v>1.2084548611111112E-2</v>
      </c>
      <c r="N103" s="139">
        <f>IF(ISBLANK(laps_times[[#This Row],[5]]),"DNF",    rounds_cum_time[[#This Row],[4]]+laps_times[[#This Row],[5]])</f>
        <v>1.49575E-2</v>
      </c>
      <c r="O103" s="139">
        <f>IF(ISBLANK(laps_times[[#This Row],[6]]),"DNF",    rounds_cum_time[[#This Row],[5]]+laps_times[[#This Row],[6]])</f>
        <v>1.7911585648148147E-2</v>
      </c>
      <c r="P103" s="139">
        <f>IF(ISBLANK(laps_times[[#This Row],[7]]),"DNF",    rounds_cum_time[[#This Row],[6]]+laps_times[[#This Row],[7]])</f>
        <v>2.0783854166666664E-2</v>
      </c>
      <c r="Q103" s="139">
        <f>IF(ISBLANK(laps_times[[#This Row],[8]]),"DNF",    rounds_cum_time[[#This Row],[7]]+laps_times[[#This Row],[8]])</f>
        <v>2.3700312499999997E-2</v>
      </c>
      <c r="R103" s="139">
        <f>IF(ISBLANK(laps_times[[#This Row],[9]]),"DNF",    rounds_cum_time[[#This Row],[8]]+laps_times[[#This Row],[9]])</f>
        <v>2.6651701388888886E-2</v>
      </c>
      <c r="S103" s="139">
        <f>IF(ISBLANK(laps_times[[#This Row],[10]]),"DNF",    rounds_cum_time[[#This Row],[9]]+laps_times[[#This Row],[10]])</f>
        <v>2.9564178240740736E-2</v>
      </c>
      <c r="T103" s="139">
        <f>IF(ISBLANK(laps_times[[#This Row],[11]]),"DNF",    rounds_cum_time[[#This Row],[10]]+laps_times[[#This Row],[11]])</f>
        <v>3.2497175925925922E-2</v>
      </c>
      <c r="U103" s="139">
        <f>IF(ISBLANK(laps_times[[#This Row],[12]]),"DNF",    rounds_cum_time[[#This Row],[11]]+laps_times[[#This Row],[12]])</f>
        <v>3.5524548611111109E-2</v>
      </c>
      <c r="V103" s="139">
        <f>IF(ISBLANK(laps_times[[#This Row],[13]]),"DNF",    rounds_cum_time[[#This Row],[12]]+laps_times[[#This Row],[13]])</f>
        <v>3.8520648148148144E-2</v>
      </c>
      <c r="W103" s="139">
        <f>IF(ISBLANK(laps_times[[#This Row],[14]]),"DNF",    rounds_cum_time[[#This Row],[13]]+laps_times[[#This Row],[14]])</f>
        <v>4.149503472222222E-2</v>
      </c>
      <c r="X103" s="139">
        <f>IF(ISBLANK(laps_times[[#This Row],[15]]),"DNF",    rounds_cum_time[[#This Row],[14]]+laps_times[[#This Row],[15]])</f>
        <v>4.4513148148148149E-2</v>
      </c>
      <c r="Y103" s="139">
        <f>IF(ISBLANK(laps_times[[#This Row],[16]]),"DNF",    rounds_cum_time[[#This Row],[15]]+laps_times[[#This Row],[16]])</f>
        <v>4.7542511574074076E-2</v>
      </c>
      <c r="Z103" s="139">
        <f>IF(ISBLANK(laps_times[[#This Row],[17]]),"DNF",    rounds_cum_time[[#This Row],[16]]+laps_times[[#This Row],[17]])</f>
        <v>5.0535115740740745E-2</v>
      </c>
      <c r="AA103" s="139">
        <f>IF(ISBLANK(laps_times[[#This Row],[18]]),"DNF",    rounds_cum_time[[#This Row],[17]]+laps_times[[#This Row],[18]])</f>
        <v>5.354026620370371E-2</v>
      </c>
      <c r="AB103" s="139">
        <f>IF(ISBLANK(laps_times[[#This Row],[19]]),"DNF",    rounds_cum_time[[#This Row],[18]]+laps_times[[#This Row],[19]])</f>
        <v>5.6580243055555562E-2</v>
      </c>
      <c r="AC103" s="139">
        <f>IF(ISBLANK(laps_times[[#This Row],[20]]),"DNF",    rounds_cum_time[[#This Row],[19]]+laps_times[[#This Row],[20]])</f>
        <v>5.967268518518519E-2</v>
      </c>
      <c r="AD103" s="139">
        <f>IF(ISBLANK(laps_times[[#This Row],[21]]),"DNF",    rounds_cum_time[[#This Row],[20]]+laps_times[[#This Row],[21]])</f>
        <v>6.2730381944444455E-2</v>
      </c>
      <c r="AE103" s="139">
        <f>IF(ISBLANK(laps_times[[#This Row],[22]]),"DNF",    rounds_cum_time[[#This Row],[21]]+laps_times[[#This Row],[22]])</f>
        <v>6.5646030092592608E-2</v>
      </c>
      <c r="AF103" s="139">
        <f>IF(ISBLANK(laps_times[[#This Row],[23]]),"DNF",    rounds_cum_time[[#This Row],[22]]+laps_times[[#This Row],[23]])</f>
        <v>6.8652106481481498E-2</v>
      </c>
      <c r="AG103" s="139">
        <f>IF(ISBLANK(laps_times[[#This Row],[24]]),"DNF",    rounds_cum_time[[#This Row],[23]]+laps_times[[#This Row],[24]])</f>
        <v>7.1739768518518529E-2</v>
      </c>
      <c r="AH103" s="139">
        <f>IF(ISBLANK(laps_times[[#This Row],[25]]),"DNF",    rounds_cum_time[[#This Row],[24]]+laps_times[[#This Row],[25]])</f>
        <v>7.4785798611111121E-2</v>
      </c>
      <c r="AI103" s="139">
        <f>IF(ISBLANK(laps_times[[#This Row],[26]]),"DNF",    rounds_cum_time[[#This Row],[25]]+laps_times[[#This Row],[26]])</f>
        <v>7.7868344907407419E-2</v>
      </c>
      <c r="AJ103" s="139">
        <f>IF(ISBLANK(laps_times[[#This Row],[27]]),"DNF",    rounds_cum_time[[#This Row],[26]]+laps_times[[#This Row],[27]])</f>
        <v>8.0887141203703716E-2</v>
      </c>
      <c r="AK103" s="139">
        <f>IF(ISBLANK(laps_times[[#This Row],[28]]),"DNF",    rounds_cum_time[[#This Row],[27]]+laps_times[[#This Row],[28]])</f>
        <v>8.4062638888888902E-2</v>
      </c>
      <c r="AL103" s="139">
        <f>IF(ISBLANK(laps_times[[#This Row],[29]]),"DNF",    rounds_cum_time[[#This Row],[28]]+laps_times[[#This Row],[29]])</f>
        <v>8.7199155092592601E-2</v>
      </c>
      <c r="AM103" s="139">
        <f>IF(ISBLANK(laps_times[[#This Row],[30]]),"DNF",    rounds_cum_time[[#This Row],[29]]+laps_times[[#This Row],[30]])</f>
        <v>9.0437615740740745E-2</v>
      </c>
      <c r="AN103" s="139">
        <f>IF(ISBLANK(laps_times[[#This Row],[31]]),"DNF",    rounds_cum_time[[#This Row],[30]]+laps_times[[#This Row],[31]])</f>
        <v>9.3698344907407416E-2</v>
      </c>
      <c r="AO103" s="139">
        <f>IF(ISBLANK(laps_times[[#This Row],[32]]),"DNF",    rounds_cum_time[[#This Row],[31]]+laps_times[[#This Row],[32]])</f>
        <v>9.7030115740740747E-2</v>
      </c>
      <c r="AP103" s="139">
        <f>IF(ISBLANK(laps_times[[#This Row],[33]]),"DNF",    rounds_cum_time[[#This Row],[32]]+laps_times[[#This Row],[33]])</f>
        <v>0.10028578703703704</v>
      </c>
      <c r="AQ103" s="139">
        <f>IF(ISBLANK(laps_times[[#This Row],[34]]),"DNF",    rounds_cum_time[[#This Row],[33]]+laps_times[[#This Row],[34]])</f>
        <v>0.10349422453703704</v>
      </c>
      <c r="AR103" s="139">
        <f>IF(ISBLANK(laps_times[[#This Row],[35]]),"DNF",    rounds_cum_time[[#This Row],[34]]+laps_times[[#This Row],[35]])</f>
        <v>0.10698755787037037</v>
      </c>
      <c r="AS103" s="139">
        <f>IF(ISBLANK(laps_times[[#This Row],[36]]),"DNF",    rounds_cum_time[[#This Row],[35]]+laps_times[[#This Row],[36]])</f>
        <v>0.11035885416666667</v>
      </c>
      <c r="AT103" s="139">
        <f>IF(ISBLANK(laps_times[[#This Row],[37]]),"DNF",    rounds_cum_time[[#This Row],[36]]+laps_times[[#This Row],[37]])</f>
        <v>0.11413859953703705</v>
      </c>
      <c r="AU103" s="139">
        <f>IF(ISBLANK(laps_times[[#This Row],[38]]),"DNF",    rounds_cum_time[[#This Row],[37]]+laps_times[[#This Row],[38]])</f>
        <v>0.11765711805555557</v>
      </c>
      <c r="AV103" s="139">
        <f>IF(ISBLANK(laps_times[[#This Row],[39]]),"DNF",    rounds_cum_time[[#This Row],[38]]+laps_times[[#This Row],[39]])</f>
        <v>0.12098871527777778</v>
      </c>
      <c r="AW103" s="139">
        <f>IF(ISBLANK(laps_times[[#This Row],[40]]),"DNF",    rounds_cum_time[[#This Row],[39]]+laps_times[[#This Row],[40]])</f>
        <v>0.12438178240740741</v>
      </c>
      <c r="AX103" s="139">
        <f>IF(ISBLANK(laps_times[[#This Row],[41]]),"DNF",    rounds_cum_time[[#This Row],[40]]+laps_times[[#This Row],[41]])</f>
        <v>0.12772712962962962</v>
      </c>
      <c r="AY103" s="139">
        <f>IF(ISBLANK(laps_times[[#This Row],[42]]),"DNF",    rounds_cum_time[[#This Row],[41]]+laps_times[[#This Row],[42]])</f>
        <v>0.13114105324074074</v>
      </c>
      <c r="AZ103" s="139">
        <f>IF(ISBLANK(laps_times[[#This Row],[43]]),"DNF",    rounds_cum_time[[#This Row],[42]]+laps_times[[#This Row],[43]])</f>
        <v>0.13469954861111111</v>
      </c>
      <c r="BA103" s="139">
        <f>IF(ISBLANK(laps_times[[#This Row],[44]]),"DNF",    rounds_cum_time[[#This Row],[43]]+laps_times[[#This Row],[44]])</f>
        <v>0.13815716435185185</v>
      </c>
      <c r="BB103" s="139">
        <f>IF(ISBLANK(laps_times[[#This Row],[45]]),"DNF",    rounds_cum_time[[#This Row],[44]]+laps_times[[#This Row],[45]])</f>
        <v>0.14213005787037036</v>
      </c>
      <c r="BC103" s="139">
        <f>IF(ISBLANK(laps_times[[#This Row],[46]]),"DNF",    rounds_cum_time[[#This Row],[45]]+laps_times[[#This Row],[46]])</f>
        <v>0.14573787037037036</v>
      </c>
      <c r="BD103" s="139">
        <f>IF(ISBLANK(laps_times[[#This Row],[47]]),"DNF",    rounds_cum_time[[#This Row],[46]]+laps_times[[#This Row],[47]])</f>
        <v>0.14917262731481482</v>
      </c>
      <c r="BE103" s="139">
        <f>IF(ISBLANK(laps_times[[#This Row],[48]]),"DNF",    rounds_cum_time[[#This Row],[47]]+laps_times[[#This Row],[48]])</f>
        <v>0.15291767361111111</v>
      </c>
      <c r="BF103" s="139">
        <f>IF(ISBLANK(laps_times[[#This Row],[49]]),"DNF",    rounds_cum_time[[#This Row],[48]]+laps_times[[#This Row],[49]])</f>
        <v>0.15668119212962964</v>
      </c>
      <c r="BG103" s="139">
        <f>IF(ISBLANK(laps_times[[#This Row],[50]]),"DNF",    rounds_cum_time[[#This Row],[49]]+laps_times[[#This Row],[50]])</f>
        <v>0.16049087962962963</v>
      </c>
      <c r="BH103" s="139">
        <f>IF(ISBLANK(laps_times[[#This Row],[51]]),"DNF",    rounds_cum_time[[#This Row],[50]]+laps_times[[#This Row],[51]])</f>
        <v>0.1640448263888889</v>
      </c>
      <c r="BI103" s="139">
        <f>IF(ISBLANK(laps_times[[#This Row],[52]]),"DNF",    rounds_cum_time[[#This Row],[51]]+laps_times[[#This Row],[52]])</f>
        <v>0.16742469907407409</v>
      </c>
      <c r="BJ103" s="139">
        <f>IF(ISBLANK(laps_times[[#This Row],[53]]),"DNF",    rounds_cum_time[[#This Row],[52]]+laps_times[[#This Row],[53]])</f>
        <v>0.1710953240740741</v>
      </c>
      <c r="BK103" s="139">
        <f>IF(ISBLANK(laps_times[[#This Row],[54]]),"DNF",    rounds_cum_time[[#This Row],[53]]+laps_times[[#This Row],[54]])</f>
        <v>0.1744987152777778</v>
      </c>
      <c r="BL103" s="139">
        <f>IF(ISBLANK(laps_times[[#This Row],[55]]),"DNF",    rounds_cum_time[[#This Row],[54]]+laps_times[[#This Row],[55]])</f>
        <v>0.17848614583333336</v>
      </c>
      <c r="BM103" s="139">
        <f>IF(ISBLANK(laps_times[[#This Row],[56]]),"DNF",    rounds_cum_time[[#This Row],[55]]+laps_times[[#This Row],[56]])</f>
        <v>0.18225975694444446</v>
      </c>
      <c r="BN103" s="139">
        <f>IF(ISBLANK(laps_times[[#This Row],[57]]),"DNF",    rounds_cum_time[[#This Row],[56]]+laps_times[[#This Row],[57]])</f>
        <v>0.18601707175925927</v>
      </c>
      <c r="BO103" s="139">
        <f>IF(ISBLANK(laps_times[[#This Row],[58]]),"DNF",    rounds_cum_time[[#This Row],[57]]+laps_times[[#This Row],[58]])</f>
        <v>0.19010077546296297</v>
      </c>
      <c r="BP103" s="139">
        <f>IF(ISBLANK(laps_times[[#This Row],[59]]),"DNF",    rounds_cum_time[[#This Row],[58]]+laps_times[[#This Row],[59]])</f>
        <v>0.19412988425925928</v>
      </c>
      <c r="BQ103" s="139">
        <f>IF(ISBLANK(laps_times[[#This Row],[60]]),"DNF",    rounds_cum_time[[#This Row],[59]]+laps_times[[#This Row],[60]])</f>
        <v>0.19777050925925929</v>
      </c>
      <c r="BR103" s="139">
        <f>IF(ISBLANK(laps_times[[#This Row],[61]]),"DNF",    rounds_cum_time[[#This Row],[60]]+laps_times[[#This Row],[61]])</f>
        <v>0.20159814814814819</v>
      </c>
      <c r="BS103" s="139">
        <f>IF(ISBLANK(laps_times[[#This Row],[62]]),"DNF",    rounds_cum_time[[#This Row],[61]]+laps_times[[#This Row],[62]])</f>
        <v>0.2048380092592593</v>
      </c>
      <c r="BT103" s="140">
        <f>IF(ISBLANK(laps_times[[#This Row],[63]]),"DNF",    rounds_cum_time[[#This Row],[62]]+laps_times[[#This Row],[63]])</f>
        <v>0.20748872685185188</v>
      </c>
    </row>
    <row r="104" spans="2:72" x14ac:dyDescent="0.2">
      <c r="B104" s="130">
        <f>laps_times[[#This Row],[poř]]</f>
        <v>99</v>
      </c>
      <c r="C104" s="131">
        <f>laps_times[[#This Row],[s.č.]]</f>
        <v>115</v>
      </c>
      <c r="D104" s="131" t="str">
        <f>laps_times[[#This Row],[jméno]]</f>
        <v>Holý Josef</v>
      </c>
      <c r="E104" s="132">
        <f>laps_times[[#This Row],[roč]]</f>
        <v>1941</v>
      </c>
      <c r="F104" s="132" t="str">
        <f>laps_times[[#This Row],[kat]]</f>
        <v>ME</v>
      </c>
      <c r="G104" s="132">
        <f>laps_times[[#This Row],[poř_kat]]</f>
        <v>2</v>
      </c>
      <c r="H104" s="131" t="str">
        <f>laps_times[[#This Row],[klub]]</f>
        <v>AC Moravská Slavia</v>
      </c>
      <c r="I104" s="134">
        <f>laps_times[[#This Row],[celk. čas]]</f>
        <v>0.2098472337962963</v>
      </c>
      <c r="J104" s="139">
        <f>laps_times[[#This Row],[1]]</f>
        <v>3.8335300925925924E-3</v>
      </c>
      <c r="K104" s="139">
        <f>IF(ISBLANK(laps_times[[#This Row],[2]]),"DNF",    rounds_cum_time[[#This Row],[1]]+laps_times[[#This Row],[2]])</f>
        <v>6.7380092592592596E-3</v>
      </c>
      <c r="L104" s="139">
        <f>IF(ISBLANK(laps_times[[#This Row],[3]]),"DNF",    rounds_cum_time[[#This Row],[2]]+laps_times[[#This Row],[3]])</f>
        <v>9.6035995370370372E-3</v>
      </c>
      <c r="M104" s="139">
        <f>IF(ISBLANK(laps_times[[#This Row],[4]]),"DNF",    rounds_cum_time[[#This Row],[3]]+laps_times[[#This Row],[4]])</f>
        <v>1.240420138888889E-2</v>
      </c>
      <c r="N104" s="139">
        <f>IF(ISBLANK(laps_times[[#This Row],[5]]),"DNF",    rounds_cum_time[[#This Row],[4]]+laps_times[[#This Row],[5]])</f>
        <v>1.5220810185185186E-2</v>
      </c>
      <c r="O104" s="139">
        <f>IF(ISBLANK(laps_times[[#This Row],[6]]),"DNF",    rounds_cum_time[[#This Row],[5]]+laps_times[[#This Row],[6]])</f>
        <v>1.8018506944444446E-2</v>
      </c>
      <c r="P104" s="139">
        <f>IF(ISBLANK(laps_times[[#This Row],[7]]),"DNF",    rounds_cum_time[[#This Row],[6]]+laps_times[[#This Row],[7]])</f>
        <v>2.0995046296296296E-2</v>
      </c>
      <c r="Q104" s="139">
        <f>IF(ISBLANK(laps_times[[#This Row],[8]]),"DNF",    rounds_cum_time[[#This Row],[7]]+laps_times[[#This Row],[8]])</f>
        <v>2.3804236111111113E-2</v>
      </c>
      <c r="R104" s="139">
        <f>IF(ISBLANK(laps_times[[#This Row],[9]]),"DNF",    rounds_cum_time[[#This Row],[8]]+laps_times[[#This Row],[9]])</f>
        <v>2.6628564814814817E-2</v>
      </c>
      <c r="S104" s="139">
        <f>IF(ISBLANK(laps_times[[#This Row],[10]]),"DNF",    rounds_cum_time[[#This Row],[9]]+laps_times[[#This Row],[10]])</f>
        <v>2.9407731481481483E-2</v>
      </c>
      <c r="T104" s="139">
        <f>IF(ISBLANK(laps_times[[#This Row],[11]]),"DNF",    rounds_cum_time[[#This Row],[10]]+laps_times[[#This Row],[11]])</f>
        <v>3.2207615740740742E-2</v>
      </c>
      <c r="U104" s="139">
        <f>IF(ISBLANK(laps_times[[#This Row],[12]]),"DNF",    rounds_cum_time[[#This Row],[11]]+laps_times[[#This Row],[12]])</f>
        <v>3.5277002314814815E-2</v>
      </c>
      <c r="V104" s="139">
        <f>IF(ISBLANK(laps_times[[#This Row],[13]]),"DNF",    rounds_cum_time[[#This Row],[12]]+laps_times[[#This Row],[13]])</f>
        <v>3.8121331018518521E-2</v>
      </c>
      <c r="W104" s="139">
        <f>IF(ISBLANK(laps_times[[#This Row],[14]]),"DNF",    rounds_cum_time[[#This Row],[13]]+laps_times[[#This Row],[14]])</f>
        <v>4.0966412037037041E-2</v>
      </c>
      <c r="X104" s="139">
        <f>IF(ISBLANK(laps_times[[#This Row],[15]]),"DNF",    rounds_cum_time[[#This Row],[14]]+laps_times[[#This Row],[15]])</f>
        <v>4.3974328703703706E-2</v>
      </c>
      <c r="Y104" s="139">
        <f>IF(ISBLANK(laps_times[[#This Row],[16]]),"DNF",    rounds_cum_time[[#This Row],[15]]+laps_times[[#This Row],[16]])</f>
        <v>4.6946712962962968E-2</v>
      </c>
      <c r="Z104" s="139">
        <f>IF(ISBLANK(laps_times[[#This Row],[17]]),"DNF",    rounds_cum_time[[#This Row],[16]]+laps_times[[#This Row],[17]])</f>
        <v>4.9891770833333335E-2</v>
      </c>
      <c r="AA104" s="139">
        <f>IF(ISBLANK(laps_times[[#This Row],[18]]),"DNF",    rounds_cum_time[[#This Row],[17]]+laps_times[[#This Row],[18]])</f>
        <v>5.2818194444444445E-2</v>
      </c>
      <c r="AB104" s="139">
        <f>IF(ISBLANK(laps_times[[#This Row],[19]]),"DNF",    rounds_cum_time[[#This Row],[18]]+laps_times[[#This Row],[19]])</f>
        <v>5.5798449074074073E-2</v>
      </c>
      <c r="AC104" s="139">
        <f>IF(ISBLANK(laps_times[[#This Row],[20]]),"DNF",    rounds_cum_time[[#This Row],[19]]+laps_times[[#This Row],[20]])</f>
        <v>5.8808923611111112E-2</v>
      </c>
      <c r="AD104" s="139">
        <f>IF(ISBLANK(laps_times[[#This Row],[21]]),"DNF",    rounds_cum_time[[#This Row],[20]]+laps_times[[#This Row],[21]])</f>
        <v>6.1861805555555559E-2</v>
      </c>
      <c r="AE104" s="139">
        <f>IF(ISBLANK(laps_times[[#This Row],[22]]),"DNF",    rounds_cum_time[[#This Row],[21]]+laps_times[[#This Row],[22]])</f>
        <v>6.489601851851852E-2</v>
      </c>
      <c r="AF104" s="139">
        <f>IF(ISBLANK(laps_times[[#This Row],[23]]),"DNF",    rounds_cum_time[[#This Row],[22]]+laps_times[[#This Row],[23]])</f>
        <v>6.7879502314814821E-2</v>
      </c>
      <c r="AG104" s="139">
        <f>IF(ISBLANK(laps_times[[#This Row],[24]]),"DNF",    rounds_cum_time[[#This Row],[23]]+laps_times[[#This Row],[24]])</f>
        <v>7.0822326388888898E-2</v>
      </c>
      <c r="AH104" s="139">
        <f>IF(ISBLANK(laps_times[[#This Row],[25]]),"DNF",    rounds_cum_time[[#This Row],[24]]+laps_times[[#This Row],[25]])</f>
        <v>7.3759733796296301E-2</v>
      </c>
      <c r="AI104" s="139">
        <f>IF(ISBLANK(laps_times[[#This Row],[26]]),"DNF",    rounds_cum_time[[#This Row],[25]]+laps_times[[#This Row],[26]])</f>
        <v>7.6731446759259261E-2</v>
      </c>
      <c r="AJ104" s="139">
        <f>IF(ISBLANK(laps_times[[#This Row],[27]]),"DNF",    rounds_cum_time[[#This Row],[26]]+laps_times[[#This Row],[27]])</f>
        <v>7.9805185185185187E-2</v>
      </c>
      <c r="AK104" s="139">
        <f>IF(ISBLANK(laps_times[[#This Row],[28]]),"DNF",    rounds_cum_time[[#This Row],[27]]+laps_times[[#This Row],[28]])</f>
        <v>8.2891354166666667E-2</v>
      </c>
      <c r="AL104" s="139">
        <f>IF(ISBLANK(laps_times[[#This Row],[29]]),"DNF",    rounds_cum_time[[#This Row],[28]]+laps_times[[#This Row],[29]])</f>
        <v>8.6005381944444445E-2</v>
      </c>
      <c r="AM104" s="139">
        <f>IF(ISBLANK(laps_times[[#This Row],[30]]),"DNF",    rounds_cum_time[[#This Row],[29]]+laps_times[[#This Row],[30]])</f>
        <v>8.9174143518518517E-2</v>
      </c>
      <c r="AN104" s="139">
        <f>IF(ISBLANK(laps_times[[#This Row],[31]]),"DNF",    rounds_cum_time[[#This Row],[30]]+laps_times[[#This Row],[31]])</f>
        <v>9.2345057870370367E-2</v>
      </c>
      <c r="AO104" s="139">
        <f>IF(ISBLANK(laps_times[[#This Row],[32]]),"DNF",    rounds_cum_time[[#This Row],[31]]+laps_times[[#This Row],[32]])</f>
        <v>9.5519583333333324E-2</v>
      </c>
      <c r="AP104" s="139">
        <f>IF(ISBLANK(laps_times[[#This Row],[33]]),"DNF",    rounds_cum_time[[#This Row],[32]]+laps_times[[#This Row],[33]])</f>
        <v>9.8870219907407395E-2</v>
      </c>
      <c r="AQ104" s="139">
        <f>IF(ISBLANK(laps_times[[#This Row],[34]]),"DNF",    rounds_cum_time[[#This Row],[33]]+laps_times[[#This Row],[34]])</f>
        <v>0.10213525462962962</v>
      </c>
      <c r="AR104" s="139">
        <f>IF(ISBLANK(laps_times[[#This Row],[35]]),"DNF",    rounds_cum_time[[#This Row],[34]]+laps_times[[#This Row],[35]])</f>
        <v>0.1054765625</v>
      </c>
      <c r="AS104" s="139">
        <f>IF(ISBLANK(laps_times[[#This Row],[36]]),"DNF",    rounds_cum_time[[#This Row],[35]]+laps_times[[#This Row],[36]])</f>
        <v>0.10881530092592592</v>
      </c>
      <c r="AT104" s="139">
        <f>IF(ISBLANK(laps_times[[#This Row],[37]]),"DNF",    rounds_cum_time[[#This Row],[36]]+laps_times[[#This Row],[37]])</f>
        <v>0.11219806712962963</v>
      </c>
      <c r="AU104" s="139">
        <f>IF(ISBLANK(laps_times[[#This Row],[38]]),"DNF",    rounds_cum_time[[#This Row],[37]]+laps_times[[#This Row],[38]])</f>
        <v>0.11567684027777778</v>
      </c>
      <c r="AV104" s="139">
        <f>IF(ISBLANK(laps_times[[#This Row],[39]]),"DNF",    rounds_cum_time[[#This Row],[38]]+laps_times[[#This Row],[39]])</f>
        <v>0.11908638888888888</v>
      </c>
      <c r="AW104" s="139">
        <f>IF(ISBLANK(laps_times[[#This Row],[40]]),"DNF",    rounds_cum_time[[#This Row],[39]]+laps_times[[#This Row],[40]])</f>
        <v>0.12257100694444444</v>
      </c>
      <c r="AX104" s="139">
        <f>IF(ISBLANK(laps_times[[#This Row],[41]]),"DNF",    rounds_cum_time[[#This Row],[40]]+laps_times[[#This Row],[41]])</f>
        <v>0.12609576388888888</v>
      </c>
      <c r="AY104" s="139">
        <f>IF(ISBLANK(laps_times[[#This Row],[42]]),"DNF",    rounds_cum_time[[#This Row],[41]]+laps_times[[#This Row],[42]])</f>
        <v>0.12968081018518518</v>
      </c>
      <c r="AZ104" s="139">
        <f>IF(ISBLANK(laps_times[[#This Row],[43]]),"DNF",    rounds_cum_time[[#This Row],[42]]+laps_times[[#This Row],[43]])</f>
        <v>0.13333668981481481</v>
      </c>
      <c r="BA104" s="139">
        <f>IF(ISBLANK(laps_times[[#This Row],[44]]),"DNF",    rounds_cum_time[[#This Row],[43]]+laps_times[[#This Row],[44]])</f>
        <v>0.13702549768518518</v>
      </c>
      <c r="BB104" s="139">
        <f>IF(ISBLANK(laps_times[[#This Row],[45]]),"DNF",    rounds_cum_time[[#This Row],[44]]+laps_times[[#This Row],[45]])</f>
        <v>0.14068616898148148</v>
      </c>
      <c r="BC104" s="139">
        <f>IF(ISBLANK(laps_times[[#This Row],[46]]),"DNF",    rounds_cum_time[[#This Row],[45]]+laps_times[[#This Row],[46]])</f>
        <v>0.14424998842592593</v>
      </c>
      <c r="BD104" s="139">
        <f>IF(ISBLANK(laps_times[[#This Row],[47]]),"DNF",    rounds_cum_time[[#This Row],[46]]+laps_times[[#This Row],[47]])</f>
        <v>0.1477945486111111</v>
      </c>
      <c r="BE104" s="139">
        <f>IF(ISBLANK(laps_times[[#This Row],[48]]),"DNF",    rounds_cum_time[[#This Row],[47]]+laps_times[[#This Row],[48]])</f>
        <v>0.15132744212962962</v>
      </c>
      <c r="BF104" s="139">
        <f>IF(ISBLANK(laps_times[[#This Row],[49]]),"DNF",    rounds_cum_time[[#This Row],[48]]+laps_times[[#This Row],[49]])</f>
        <v>0.15481270833333333</v>
      </c>
      <c r="BG104" s="139">
        <f>IF(ISBLANK(laps_times[[#This Row],[50]]),"DNF",    rounds_cum_time[[#This Row],[49]]+laps_times[[#This Row],[50]])</f>
        <v>0.15842123842592593</v>
      </c>
      <c r="BH104" s="139">
        <f>IF(ISBLANK(laps_times[[#This Row],[51]]),"DNF",    rounds_cum_time[[#This Row],[50]]+laps_times[[#This Row],[51]])</f>
        <v>0.16211972222222223</v>
      </c>
      <c r="BI104" s="139">
        <f>IF(ISBLANK(laps_times[[#This Row],[52]]),"DNF",    rounds_cum_time[[#This Row],[51]]+laps_times[[#This Row],[52]])</f>
        <v>0.1659589351851852</v>
      </c>
      <c r="BJ104" s="139">
        <f>IF(ISBLANK(laps_times[[#This Row],[53]]),"DNF",    rounds_cum_time[[#This Row],[52]]+laps_times[[#This Row],[53]])</f>
        <v>0.16996552083333336</v>
      </c>
      <c r="BK104" s="139">
        <f>IF(ISBLANK(laps_times[[#This Row],[54]]),"DNF",    rounds_cum_time[[#This Row],[53]]+laps_times[[#This Row],[54]])</f>
        <v>0.17402603009259263</v>
      </c>
      <c r="BL104" s="139">
        <f>IF(ISBLANK(laps_times[[#This Row],[55]]),"DNF",    rounds_cum_time[[#This Row],[54]]+laps_times[[#This Row],[55]])</f>
        <v>0.17804125000000004</v>
      </c>
      <c r="BM104" s="139">
        <f>IF(ISBLANK(laps_times[[#This Row],[56]]),"DNF",    rounds_cum_time[[#This Row],[55]]+laps_times[[#This Row],[56]])</f>
        <v>0.18222172453703708</v>
      </c>
      <c r="BN104" s="139">
        <f>IF(ISBLANK(laps_times[[#This Row],[57]]),"DNF",    rounds_cum_time[[#This Row],[56]]+laps_times[[#This Row],[57]])</f>
        <v>0.1863814467592593</v>
      </c>
      <c r="BO104" s="139">
        <f>IF(ISBLANK(laps_times[[#This Row],[58]]),"DNF",    rounds_cum_time[[#This Row],[57]]+laps_times[[#This Row],[58]])</f>
        <v>0.1906417592592593</v>
      </c>
      <c r="BP104" s="139">
        <f>IF(ISBLANK(laps_times[[#This Row],[59]]),"DNF",    rounds_cum_time[[#This Row],[58]]+laps_times[[#This Row],[59]])</f>
        <v>0.19494822916666671</v>
      </c>
      <c r="BQ104" s="139">
        <f>IF(ISBLANK(laps_times[[#This Row],[60]]),"DNF",    rounds_cum_time[[#This Row],[59]]+laps_times[[#This Row],[60]])</f>
        <v>0.19891521990740746</v>
      </c>
      <c r="BR104" s="139">
        <f>IF(ISBLANK(laps_times[[#This Row],[61]]),"DNF",    rounds_cum_time[[#This Row],[60]]+laps_times[[#This Row],[61]])</f>
        <v>0.20277063657407413</v>
      </c>
      <c r="BS104" s="139">
        <f>IF(ISBLANK(laps_times[[#This Row],[62]]),"DNF",    rounds_cum_time[[#This Row],[61]]+laps_times[[#This Row],[62]])</f>
        <v>0.20636418981481486</v>
      </c>
      <c r="BT104" s="140">
        <f>IF(ISBLANK(laps_times[[#This Row],[63]]),"DNF",    rounds_cum_time[[#This Row],[62]]+laps_times[[#This Row],[63]])</f>
        <v>0.20984723379629633</v>
      </c>
    </row>
    <row r="105" spans="2:72" x14ac:dyDescent="0.2">
      <c r="B105" s="130">
        <f>laps_times[[#This Row],[poř]]</f>
        <v>100</v>
      </c>
      <c r="C105" s="131">
        <f>laps_times[[#This Row],[s.č.]]</f>
        <v>73</v>
      </c>
      <c r="D105" s="131" t="str">
        <f>laps_times[[#This Row],[jméno]]</f>
        <v>Kleinová Petra</v>
      </c>
      <c r="E105" s="132">
        <f>laps_times[[#This Row],[roč]]</f>
        <v>1978</v>
      </c>
      <c r="F105" s="132" t="str">
        <f>laps_times[[#This Row],[kat]]</f>
        <v>ZB</v>
      </c>
      <c r="G105" s="132">
        <f>laps_times[[#This Row],[poř_kat]]</f>
        <v>8</v>
      </c>
      <c r="H105" s="131" t="str">
        <f>laps_times[[#This Row],[klub]]</f>
        <v>RK Týn</v>
      </c>
      <c r="I105" s="134">
        <f>laps_times[[#This Row],[celk. čas]]</f>
        <v>0.21995994212962963</v>
      </c>
      <c r="J105" s="139">
        <f>laps_times[[#This Row],[1]]</f>
        <v>3.083206018518519E-3</v>
      </c>
      <c r="K105" s="139">
        <f>IF(ISBLANK(laps_times[[#This Row],[2]]),"DNF",    rounds_cum_time[[#This Row],[1]]+laps_times[[#This Row],[2]])</f>
        <v>5.608969907407408E-3</v>
      </c>
      <c r="L105" s="139">
        <f>IF(ISBLANK(laps_times[[#This Row],[3]]),"DNF",    rounds_cum_time[[#This Row],[2]]+laps_times[[#This Row],[3]])</f>
        <v>8.147118055555555E-3</v>
      </c>
      <c r="M105" s="139">
        <f>IF(ISBLANK(laps_times[[#This Row],[4]]),"DNF",    rounds_cum_time[[#This Row],[3]]+laps_times[[#This Row],[4]])</f>
        <v>1.0753715277777777E-2</v>
      </c>
      <c r="N105" s="139">
        <f>IF(ISBLANK(laps_times[[#This Row],[5]]),"DNF",    rounds_cum_time[[#This Row],[4]]+laps_times[[#This Row],[5]])</f>
        <v>1.340267361111111E-2</v>
      </c>
      <c r="O105" s="139">
        <f>IF(ISBLANK(laps_times[[#This Row],[6]]),"DNF",    rounds_cum_time[[#This Row],[5]]+laps_times[[#This Row],[6]])</f>
        <v>1.6085497685185184E-2</v>
      </c>
      <c r="P105" s="139">
        <f>IF(ISBLANK(laps_times[[#This Row],[7]]),"DNF",    rounds_cum_time[[#This Row],[6]]+laps_times[[#This Row],[7]])</f>
        <v>1.8822488425925925E-2</v>
      </c>
      <c r="Q105" s="139">
        <f>IF(ISBLANK(laps_times[[#This Row],[8]]),"DNF",    rounds_cum_time[[#This Row],[7]]+laps_times[[#This Row],[8]])</f>
        <v>2.1574432870370371E-2</v>
      </c>
      <c r="R105" s="139">
        <f>IF(ISBLANK(laps_times[[#This Row],[9]]),"DNF",    rounds_cum_time[[#This Row],[8]]+laps_times[[#This Row],[9]])</f>
        <v>2.4333703703703705E-2</v>
      </c>
      <c r="S105" s="139">
        <f>IF(ISBLANK(laps_times[[#This Row],[10]]),"DNF",    rounds_cum_time[[#This Row],[9]]+laps_times[[#This Row],[10]])</f>
        <v>2.711670138888889E-2</v>
      </c>
      <c r="T105" s="139">
        <f>IF(ISBLANK(laps_times[[#This Row],[11]]),"DNF",    rounds_cum_time[[#This Row],[10]]+laps_times[[#This Row],[11]])</f>
        <v>2.9923425925925926E-2</v>
      </c>
      <c r="U105" s="139">
        <f>IF(ISBLANK(laps_times[[#This Row],[12]]),"DNF",    rounds_cum_time[[#This Row],[11]]+laps_times[[#This Row],[12]])</f>
        <v>3.2733333333333337E-2</v>
      </c>
      <c r="V105" s="139">
        <f>IF(ISBLANK(laps_times[[#This Row],[13]]),"DNF",    rounds_cum_time[[#This Row],[12]]+laps_times[[#This Row],[13]])</f>
        <v>3.5635798611111116E-2</v>
      </c>
      <c r="W105" s="139">
        <f>IF(ISBLANK(laps_times[[#This Row],[14]]),"DNF",    rounds_cum_time[[#This Row],[13]]+laps_times[[#This Row],[14]])</f>
        <v>3.8560613425925934E-2</v>
      </c>
      <c r="X105" s="139">
        <f>IF(ISBLANK(laps_times[[#This Row],[15]]),"DNF",    rounds_cum_time[[#This Row],[14]]+laps_times[[#This Row],[15]])</f>
        <v>4.1424131944444449E-2</v>
      </c>
      <c r="Y105" s="139">
        <f>IF(ISBLANK(laps_times[[#This Row],[16]]),"DNF",    rounds_cum_time[[#This Row],[15]]+laps_times[[#This Row],[16]])</f>
        <v>4.4411423611111119E-2</v>
      </c>
      <c r="Z105" s="139">
        <f>IF(ISBLANK(laps_times[[#This Row],[17]]),"DNF",    rounds_cum_time[[#This Row],[16]]+laps_times[[#This Row],[17]])</f>
        <v>4.7399224537037044E-2</v>
      </c>
      <c r="AA105" s="139">
        <f>IF(ISBLANK(laps_times[[#This Row],[18]]),"DNF",    rounds_cum_time[[#This Row],[17]]+laps_times[[#This Row],[18]])</f>
        <v>5.0510266203703712E-2</v>
      </c>
      <c r="AB105" s="139">
        <f>IF(ISBLANK(laps_times[[#This Row],[19]]),"DNF",    rounds_cum_time[[#This Row],[18]]+laps_times[[#This Row],[19]])</f>
        <v>5.3617152777777788E-2</v>
      </c>
      <c r="AC105" s="139">
        <f>IF(ISBLANK(laps_times[[#This Row],[20]]),"DNF",    rounds_cum_time[[#This Row],[19]]+laps_times[[#This Row],[20]])</f>
        <v>5.6738564814814825E-2</v>
      </c>
      <c r="AD105" s="139">
        <f>IF(ISBLANK(laps_times[[#This Row],[21]]),"DNF",    rounds_cum_time[[#This Row],[20]]+laps_times[[#This Row],[21]])</f>
        <v>5.995373842592594E-2</v>
      </c>
      <c r="AE105" s="139">
        <f>IF(ISBLANK(laps_times[[#This Row],[22]]),"DNF",    rounds_cum_time[[#This Row],[21]]+laps_times[[#This Row],[22]])</f>
        <v>6.3248773148148169E-2</v>
      </c>
      <c r="AF105" s="139">
        <f>IF(ISBLANK(laps_times[[#This Row],[23]]),"DNF",    rounds_cum_time[[#This Row],[22]]+laps_times[[#This Row],[23]])</f>
        <v>6.6511921296296322E-2</v>
      </c>
      <c r="AG105" s="139">
        <f>IF(ISBLANK(laps_times[[#This Row],[24]]),"DNF",    rounds_cum_time[[#This Row],[23]]+laps_times[[#This Row],[24]])</f>
        <v>6.981115740740744E-2</v>
      </c>
      <c r="AH105" s="139">
        <f>IF(ISBLANK(laps_times[[#This Row],[25]]),"DNF",    rounds_cum_time[[#This Row],[24]]+laps_times[[#This Row],[25]])</f>
        <v>7.3092754629629664E-2</v>
      </c>
      <c r="AI105" s="139">
        <f>IF(ISBLANK(laps_times[[#This Row],[26]]),"DNF",    rounds_cum_time[[#This Row],[25]]+laps_times[[#This Row],[26]])</f>
        <v>7.6428275462962991E-2</v>
      </c>
      <c r="AJ105" s="139">
        <f>IF(ISBLANK(laps_times[[#This Row],[27]]),"DNF",    rounds_cum_time[[#This Row],[26]]+laps_times[[#This Row],[27]])</f>
        <v>7.9824189814814844E-2</v>
      </c>
      <c r="AK105" s="139">
        <f>IF(ISBLANK(laps_times[[#This Row],[28]]),"DNF",    rounds_cum_time[[#This Row],[27]]+laps_times[[#This Row],[28]])</f>
        <v>8.3298449074074105E-2</v>
      </c>
      <c r="AL105" s="139">
        <f>IF(ISBLANK(laps_times[[#This Row],[29]]),"DNF",    rounds_cum_time[[#This Row],[28]]+laps_times[[#This Row],[29]])</f>
        <v>8.6753750000000032E-2</v>
      </c>
      <c r="AM105" s="139">
        <f>IF(ISBLANK(laps_times[[#This Row],[30]]),"DNF",    rounds_cum_time[[#This Row],[29]]+laps_times[[#This Row],[30]])</f>
        <v>9.0283842592592631E-2</v>
      </c>
      <c r="AN105" s="139">
        <f>IF(ISBLANK(laps_times[[#This Row],[31]]),"DNF",    rounds_cum_time[[#This Row],[30]]+laps_times[[#This Row],[31]])</f>
        <v>9.3787233796296332E-2</v>
      </c>
      <c r="AO105" s="139">
        <f>IF(ISBLANK(laps_times[[#This Row],[32]]),"DNF",    rounds_cum_time[[#This Row],[31]]+laps_times[[#This Row],[32]])</f>
        <v>9.7290625000000033E-2</v>
      </c>
      <c r="AP105" s="139">
        <f>IF(ISBLANK(laps_times[[#This Row],[33]]),"DNF",    rounds_cum_time[[#This Row],[32]]+laps_times[[#This Row],[33]])</f>
        <v>0.10086028935185189</v>
      </c>
      <c r="AQ105" s="139">
        <f>IF(ISBLANK(laps_times[[#This Row],[34]]),"DNF",    rounds_cum_time[[#This Row],[33]]+laps_times[[#This Row],[34]])</f>
        <v>0.10444723379629633</v>
      </c>
      <c r="AR105" s="139">
        <f>IF(ISBLANK(laps_times[[#This Row],[35]]),"DNF",    rounds_cum_time[[#This Row],[34]]+laps_times[[#This Row],[35]])</f>
        <v>0.10806218750000005</v>
      </c>
      <c r="AS105" s="139">
        <f>IF(ISBLANK(laps_times[[#This Row],[36]]),"DNF",    rounds_cum_time[[#This Row],[35]]+laps_times[[#This Row],[36]])</f>
        <v>0.11168150462962967</v>
      </c>
      <c r="AT105" s="139">
        <f>IF(ISBLANK(laps_times[[#This Row],[37]]),"DNF",    rounds_cum_time[[#This Row],[36]]+laps_times[[#This Row],[37]])</f>
        <v>0.11540571759259263</v>
      </c>
      <c r="AU105" s="139">
        <f>IF(ISBLANK(laps_times[[#This Row],[38]]),"DNF",    rounds_cum_time[[#This Row],[37]]+laps_times[[#This Row],[38]])</f>
        <v>0.11911599537037042</v>
      </c>
      <c r="AV105" s="139">
        <f>IF(ISBLANK(laps_times[[#This Row],[39]]),"DNF",    rounds_cum_time[[#This Row],[38]]+laps_times[[#This Row],[39]])</f>
        <v>0.12277137731481486</v>
      </c>
      <c r="AW105" s="139">
        <f>IF(ISBLANK(laps_times[[#This Row],[40]]),"DNF",    rounds_cum_time[[#This Row],[39]]+laps_times[[#This Row],[40]])</f>
        <v>0.12646221064814819</v>
      </c>
      <c r="AX105" s="139">
        <f>IF(ISBLANK(laps_times[[#This Row],[41]]),"DNF",    rounds_cum_time[[#This Row],[40]]+laps_times[[#This Row],[41]])</f>
        <v>0.13020896990740746</v>
      </c>
      <c r="AY105" s="139">
        <f>IF(ISBLANK(laps_times[[#This Row],[42]]),"DNF",    rounds_cum_time[[#This Row],[41]]+laps_times[[#This Row],[42]])</f>
        <v>0.13404156250000004</v>
      </c>
      <c r="AZ105" s="139">
        <f>IF(ISBLANK(laps_times[[#This Row],[43]]),"DNF",    rounds_cum_time[[#This Row],[42]]+laps_times[[#This Row],[43]])</f>
        <v>0.13792486111111116</v>
      </c>
      <c r="BA105" s="139">
        <f>IF(ISBLANK(laps_times[[#This Row],[44]]),"DNF",    rounds_cum_time[[#This Row],[43]]+laps_times[[#This Row],[44]])</f>
        <v>0.14182996527777783</v>
      </c>
      <c r="BB105" s="139">
        <f>IF(ISBLANK(laps_times[[#This Row],[45]]),"DNF",    rounds_cum_time[[#This Row],[44]]+laps_times[[#This Row],[45]])</f>
        <v>0.14576826388888894</v>
      </c>
      <c r="BC105" s="139">
        <f>IF(ISBLANK(laps_times[[#This Row],[46]]),"DNF",    rounds_cum_time[[#This Row],[45]]+laps_times[[#This Row],[46]])</f>
        <v>0.14977339120370375</v>
      </c>
      <c r="BD105" s="139">
        <f>IF(ISBLANK(laps_times[[#This Row],[47]]),"DNF",    rounds_cum_time[[#This Row],[46]]+laps_times[[#This Row],[47]])</f>
        <v>0.15379195601851856</v>
      </c>
      <c r="BE105" s="139">
        <f>IF(ISBLANK(laps_times[[#This Row],[48]]),"DNF",    rounds_cum_time[[#This Row],[47]]+laps_times[[#This Row],[48]])</f>
        <v>0.1577539930555556</v>
      </c>
      <c r="BF105" s="139">
        <f>IF(ISBLANK(laps_times[[#This Row],[49]]),"DNF",    rounds_cum_time[[#This Row],[48]]+laps_times[[#This Row],[49]])</f>
        <v>0.16180049768518523</v>
      </c>
      <c r="BG105" s="139">
        <f>IF(ISBLANK(laps_times[[#This Row],[50]]),"DNF",    rounds_cum_time[[#This Row],[49]]+laps_times[[#This Row],[50]])</f>
        <v>0.16581501157407411</v>
      </c>
      <c r="BH105" s="139">
        <f>IF(ISBLANK(laps_times[[#This Row],[51]]),"DNF",    rounds_cum_time[[#This Row],[50]]+laps_times[[#This Row],[51]])</f>
        <v>0.16982245370370375</v>
      </c>
      <c r="BI105" s="139">
        <f>IF(ISBLANK(laps_times[[#This Row],[52]]),"DNF",    rounds_cum_time[[#This Row],[51]]+laps_times[[#This Row],[52]])</f>
        <v>0.17388843750000005</v>
      </c>
      <c r="BJ105" s="139">
        <f>IF(ISBLANK(laps_times[[#This Row],[53]]),"DNF",    rounds_cum_time[[#This Row],[52]]+laps_times[[#This Row],[53]])</f>
        <v>0.17793909722222226</v>
      </c>
      <c r="BK105" s="139">
        <f>IF(ISBLANK(laps_times[[#This Row],[54]]),"DNF",    rounds_cum_time[[#This Row],[53]]+laps_times[[#This Row],[54]])</f>
        <v>0.18205413194444447</v>
      </c>
      <c r="BL105" s="139">
        <f>IF(ISBLANK(laps_times[[#This Row],[55]]),"DNF",    rounds_cum_time[[#This Row],[54]]+laps_times[[#This Row],[55]])</f>
        <v>0.18619393518518521</v>
      </c>
      <c r="BM105" s="139">
        <f>IF(ISBLANK(laps_times[[#This Row],[56]]),"DNF",    rounds_cum_time[[#This Row],[55]]+laps_times[[#This Row],[56]])</f>
        <v>0.19022937500000003</v>
      </c>
      <c r="BN105" s="139">
        <f>IF(ISBLANK(laps_times[[#This Row],[57]]),"DNF",    rounds_cum_time[[#This Row],[56]]+laps_times[[#This Row],[57]])</f>
        <v>0.19465178240740744</v>
      </c>
      <c r="BO105" s="139">
        <f>IF(ISBLANK(laps_times[[#This Row],[58]]),"DNF",    rounds_cum_time[[#This Row],[57]]+laps_times[[#This Row],[58]])</f>
        <v>0.199194837962963</v>
      </c>
      <c r="BP105" s="139">
        <f>IF(ISBLANK(laps_times[[#This Row],[59]]),"DNF",    rounds_cum_time[[#This Row],[58]]+laps_times[[#This Row],[59]])</f>
        <v>0.20370436342592596</v>
      </c>
      <c r="BQ105" s="139">
        <f>IF(ISBLANK(laps_times[[#This Row],[60]]),"DNF",    rounds_cum_time[[#This Row],[59]]+laps_times[[#This Row],[60]])</f>
        <v>0.20800812500000004</v>
      </c>
      <c r="BR105" s="139">
        <f>IF(ISBLANK(laps_times[[#This Row],[61]]),"DNF",    rounds_cum_time[[#This Row],[60]]+laps_times[[#This Row],[61]])</f>
        <v>0.21228489583333338</v>
      </c>
      <c r="BS105" s="139">
        <f>IF(ISBLANK(laps_times[[#This Row],[62]]),"DNF",    rounds_cum_time[[#This Row],[61]]+laps_times[[#This Row],[62]])</f>
        <v>0.21630568287037041</v>
      </c>
      <c r="BT105" s="140">
        <f>IF(ISBLANK(laps_times[[#This Row],[63]]),"DNF",    rounds_cum_time[[#This Row],[62]]+laps_times[[#This Row],[63]])</f>
        <v>0.21995994212962966</v>
      </c>
    </row>
    <row r="106" spans="2:72" x14ac:dyDescent="0.2">
      <c r="B106" s="130">
        <f>laps_times[[#This Row],[poř]]</f>
        <v>101</v>
      </c>
      <c r="C106" s="131">
        <f>laps_times[[#This Row],[s.č.]]</f>
        <v>119</v>
      </c>
      <c r="D106" s="131" t="str">
        <f>laps_times[[#This Row],[jméno]]</f>
        <v>Jančářová Helena</v>
      </c>
      <c r="E106" s="132">
        <f>laps_times[[#This Row],[roč]]</f>
        <v>1970</v>
      </c>
      <c r="F106" s="132" t="str">
        <f>laps_times[[#This Row],[kat]]</f>
        <v>ZB</v>
      </c>
      <c r="G106" s="132">
        <f>laps_times[[#This Row],[poř_kat]]</f>
        <v>9</v>
      </c>
      <c r="H106" s="131" t="str">
        <f>laps_times[[#This Row],[klub]]</f>
        <v>MK Seitl Ostrava</v>
      </c>
      <c r="I106" s="134">
        <f>laps_times[[#This Row],[celk. čas]]</f>
        <v>0.22585071759259259</v>
      </c>
      <c r="J106" s="139">
        <f>laps_times[[#This Row],[1]]</f>
        <v>3.6667013888888895E-3</v>
      </c>
      <c r="K106" s="139">
        <f>IF(ISBLANK(laps_times[[#This Row],[2]]),"DNF",    rounds_cum_time[[#This Row],[1]]+laps_times[[#This Row],[2]])</f>
        <v>6.4680902777777775E-3</v>
      </c>
      <c r="L106" s="139">
        <f>IF(ISBLANK(laps_times[[#This Row],[3]]),"DNF",    rounds_cum_time[[#This Row],[2]]+laps_times[[#This Row],[3]])</f>
        <v>9.2251851851851852E-3</v>
      </c>
      <c r="M106" s="139">
        <f>IF(ISBLANK(laps_times[[#This Row],[4]]),"DNF",    rounds_cum_time[[#This Row],[3]]+laps_times[[#This Row],[4]])</f>
        <v>1.199599537037037E-2</v>
      </c>
      <c r="N106" s="139">
        <f>IF(ISBLANK(laps_times[[#This Row],[5]]),"DNF",    rounds_cum_time[[#This Row],[4]]+laps_times[[#This Row],[5]])</f>
        <v>1.4854375E-2</v>
      </c>
      <c r="O106" s="139">
        <f>IF(ISBLANK(laps_times[[#This Row],[6]]),"DNF",    rounds_cum_time[[#This Row],[5]]+laps_times[[#This Row],[6]])</f>
        <v>1.8284398148148147E-2</v>
      </c>
      <c r="P106" s="139">
        <f>IF(ISBLANK(laps_times[[#This Row],[7]]),"DNF",    rounds_cum_time[[#This Row],[6]]+laps_times[[#This Row],[7]])</f>
        <v>2.1181747685185184E-2</v>
      </c>
      <c r="Q106" s="139">
        <f>IF(ISBLANK(laps_times[[#This Row],[8]]),"DNF",    rounds_cum_time[[#This Row],[7]]+laps_times[[#This Row],[8]])</f>
        <v>2.4088275462962962E-2</v>
      </c>
      <c r="R106" s="139">
        <f>IF(ISBLANK(laps_times[[#This Row],[9]]),"DNF",    rounds_cum_time[[#This Row],[8]]+laps_times[[#This Row],[9]])</f>
        <v>2.7028807870370368E-2</v>
      </c>
      <c r="S106" s="139">
        <f>IF(ISBLANK(laps_times[[#This Row],[10]]),"DNF",    rounds_cum_time[[#This Row],[9]]+laps_times[[#This Row],[10]])</f>
        <v>2.9971817129629628E-2</v>
      </c>
      <c r="T106" s="139">
        <f>IF(ISBLANK(laps_times[[#This Row],[11]]),"DNF",    rounds_cum_time[[#This Row],[10]]+laps_times[[#This Row],[11]])</f>
        <v>3.2932743055555554E-2</v>
      </c>
      <c r="U106" s="139">
        <f>IF(ISBLANK(laps_times[[#This Row],[12]]),"DNF",    rounds_cum_time[[#This Row],[11]]+laps_times[[#This Row],[12]])</f>
        <v>3.6603935185185184E-2</v>
      </c>
      <c r="V106" s="139">
        <f>IF(ISBLANK(laps_times[[#This Row],[13]]),"DNF",    rounds_cum_time[[#This Row],[12]]+laps_times[[#This Row],[13]])</f>
        <v>3.9653391203703703E-2</v>
      </c>
      <c r="W106" s="139">
        <f>IF(ISBLANK(laps_times[[#This Row],[14]]),"DNF",    rounds_cum_time[[#This Row],[13]]+laps_times[[#This Row],[14]])</f>
        <v>4.2615416666666669E-2</v>
      </c>
      <c r="X106" s="139">
        <f>IF(ISBLANK(laps_times[[#This Row],[15]]),"DNF",    rounds_cum_time[[#This Row],[14]]+laps_times[[#This Row],[15]])</f>
        <v>4.5634479166666672E-2</v>
      </c>
      <c r="Y106" s="139">
        <f>IF(ISBLANK(laps_times[[#This Row],[16]]),"DNF",    rounds_cum_time[[#This Row],[15]]+laps_times[[#This Row],[16]])</f>
        <v>4.8732488425925931E-2</v>
      </c>
      <c r="Z106" s="139">
        <f>IF(ISBLANK(laps_times[[#This Row],[17]]),"DNF",    rounds_cum_time[[#This Row],[16]]+laps_times[[#This Row],[17]])</f>
        <v>5.1865243055555559E-2</v>
      </c>
      <c r="AA106" s="139">
        <f>IF(ISBLANK(laps_times[[#This Row],[18]]),"DNF",    rounds_cum_time[[#This Row],[17]]+laps_times[[#This Row],[18]])</f>
        <v>5.4979722222222221E-2</v>
      </c>
      <c r="AB106" s="139">
        <f>IF(ISBLANK(laps_times[[#This Row],[19]]),"DNF",    rounds_cum_time[[#This Row],[18]]+laps_times[[#This Row],[19]])</f>
        <v>5.8133472222222218E-2</v>
      </c>
      <c r="AC106" s="139">
        <f>IF(ISBLANK(laps_times[[#This Row],[20]]),"DNF",    rounds_cum_time[[#This Row],[19]]+laps_times[[#This Row],[20]])</f>
        <v>6.196818287037037E-2</v>
      </c>
      <c r="AD106" s="139">
        <f>IF(ISBLANK(laps_times[[#This Row],[21]]),"DNF",    rounds_cum_time[[#This Row],[20]]+laps_times[[#This Row],[21]])</f>
        <v>6.5363761574074072E-2</v>
      </c>
      <c r="AE106" s="139">
        <f>IF(ISBLANK(laps_times[[#This Row],[22]]),"DNF",    rounds_cum_time[[#This Row],[21]]+laps_times[[#This Row],[22]])</f>
        <v>6.8513923611111111E-2</v>
      </c>
      <c r="AF106" s="139">
        <f>IF(ISBLANK(laps_times[[#This Row],[23]]),"DNF",    rounds_cum_time[[#This Row],[22]]+laps_times[[#This Row],[23]])</f>
        <v>7.1753252314814817E-2</v>
      </c>
      <c r="AG106" s="139">
        <f>IF(ISBLANK(laps_times[[#This Row],[24]]),"DNF",    rounds_cum_time[[#This Row],[23]]+laps_times[[#This Row],[24]])</f>
        <v>7.5145219907407412E-2</v>
      </c>
      <c r="AH106" s="139">
        <f>IF(ISBLANK(laps_times[[#This Row],[25]]),"DNF",    rounds_cum_time[[#This Row],[24]]+laps_times[[#This Row],[25]])</f>
        <v>7.8512141203703714E-2</v>
      </c>
      <c r="AI106" s="139">
        <f>IF(ISBLANK(laps_times[[#This Row],[26]]),"DNF",    rounds_cum_time[[#This Row],[25]]+laps_times[[#This Row],[26]])</f>
        <v>8.1869317129629637E-2</v>
      </c>
      <c r="AJ106" s="139">
        <f>IF(ISBLANK(laps_times[[#This Row],[27]]),"DNF",    rounds_cum_time[[#This Row],[26]]+laps_times[[#This Row],[27]])</f>
        <v>8.6749317129629633E-2</v>
      </c>
      <c r="AK106" s="139">
        <f>IF(ISBLANK(laps_times[[#This Row],[28]]),"DNF",    rounds_cum_time[[#This Row],[27]]+laps_times[[#This Row],[28]])</f>
        <v>9.0031458333333342E-2</v>
      </c>
      <c r="AL106" s="139">
        <f>IF(ISBLANK(laps_times[[#This Row],[29]]),"DNF",    rounds_cum_time[[#This Row],[28]]+laps_times[[#This Row],[29]])</f>
        <v>9.3434861111111114E-2</v>
      </c>
      <c r="AM106" s="139">
        <f>IF(ISBLANK(laps_times[[#This Row],[30]]),"DNF",    rounds_cum_time[[#This Row],[29]]+laps_times[[#This Row],[30]])</f>
        <v>9.6771481481481486E-2</v>
      </c>
      <c r="AN106" s="139">
        <f>IF(ISBLANK(laps_times[[#This Row],[31]]),"DNF",    rounds_cum_time[[#This Row],[30]]+laps_times[[#This Row],[31]])</f>
        <v>0.10008494212962964</v>
      </c>
      <c r="AO106" s="139">
        <f>IF(ISBLANK(laps_times[[#This Row],[32]]),"DNF",    rounds_cum_time[[#This Row],[31]]+laps_times[[#This Row],[32]])</f>
        <v>0.10346486111111111</v>
      </c>
      <c r="AP106" s="139">
        <f>IF(ISBLANK(laps_times[[#This Row],[33]]),"DNF",    rounds_cum_time[[#This Row],[32]]+laps_times[[#This Row],[33]])</f>
        <v>0.10718516203703704</v>
      </c>
      <c r="AQ106" s="139">
        <f>IF(ISBLANK(laps_times[[#This Row],[34]]),"DNF",    rounds_cum_time[[#This Row],[33]]+laps_times[[#This Row],[34]])</f>
        <v>0.11067313657407407</v>
      </c>
      <c r="AR106" s="139">
        <f>IF(ISBLANK(laps_times[[#This Row],[35]]),"DNF",    rounds_cum_time[[#This Row],[34]]+laps_times[[#This Row],[35]])</f>
        <v>0.11431739583333334</v>
      </c>
      <c r="AS106" s="139">
        <f>IF(ISBLANK(laps_times[[#This Row],[36]]),"DNF",    rounds_cum_time[[#This Row],[35]]+laps_times[[#This Row],[36]])</f>
        <v>0.11810015046296296</v>
      </c>
      <c r="AT106" s="139">
        <f>IF(ISBLANK(laps_times[[#This Row],[37]]),"DNF",    rounds_cum_time[[#This Row],[36]]+laps_times[[#This Row],[37]])</f>
        <v>0.12250670138888889</v>
      </c>
      <c r="AU106" s="139">
        <f>IF(ISBLANK(laps_times[[#This Row],[38]]),"DNF",    rounds_cum_time[[#This Row],[37]]+laps_times[[#This Row],[38]])</f>
        <v>0.12621798611111112</v>
      </c>
      <c r="AV106" s="139">
        <f>IF(ISBLANK(laps_times[[#This Row],[39]]),"DNF",    rounds_cum_time[[#This Row],[38]]+laps_times[[#This Row],[39]])</f>
        <v>0.13082687500000001</v>
      </c>
      <c r="AW106" s="139">
        <f>IF(ISBLANK(laps_times[[#This Row],[40]]),"DNF",    rounds_cum_time[[#This Row],[39]]+laps_times[[#This Row],[40]])</f>
        <v>0.1345629976851852</v>
      </c>
      <c r="AX106" s="139">
        <f>IF(ISBLANK(laps_times[[#This Row],[41]]),"DNF",    rounds_cum_time[[#This Row],[40]]+laps_times[[#This Row],[41]])</f>
        <v>0.1386995601851852</v>
      </c>
      <c r="AY106" s="139">
        <f>IF(ISBLANK(laps_times[[#This Row],[42]]),"DNF",    rounds_cum_time[[#This Row],[41]]+laps_times[[#This Row],[42]])</f>
        <v>0.14266025462962964</v>
      </c>
      <c r="AZ106" s="139">
        <f>IF(ISBLANK(laps_times[[#This Row],[43]]),"DNF",    rounds_cum_time[[#This Row],[42]]+laps_times[[#This Row],[43]])</f>
        <v>0.14666070601851852</v>
      </c>
      <c r="BA106" s="139">
        <f>IF(ISBLANK(laps_times[[#This Row],[44]]),"DNF",    rounds_cum_time[[#This Row],[43]]+laps_times[[#This Row],[44]])</f>
        <v>0.15081616898148148</v>
      </c>
      <c r="BB106" s="139">
        <f>IF(ISBLANK(laps_times[[#This Row],[45]]),"DNF",    rounds_cum_time[[#This Row],[44]]+laps_times[[#This Row],[45]])</f>
        <v>0.15449907407407407</v>
      </c>
      <c r="BC106" s="139">
        <f>IF(ISBLANK(laps_times[[#This Row],[46]]),"DNF",    rounds_cum_time[[#This Row],[45]]+laps_times[[#This Row],[46]])</f>
        <v>0.15856445601851851</v>
      </c>
      <c r="BD106" s="139">
        <f>IF(ISBLANK(laps_times[[#This Row],[47]]),"DNF",    rounds_cum_time[[#This Row],[46]]+laps_times[[#This Row],[47]])</f>
        <v>0.16214337962962963</v>
      </c>
      <c r="BE106" s="139">
        <f>IF(ISBLANK(laps_times[[#This Row],[48]]),"DNF",    rounds_cum_time[[#This Row],[47]]+laps_times[[#This Row],[48]])</f>
        <v>0.16592658564814816</v>
      </c>
      <c r="BF106" s="139">
        <f>IF(ISBLANK(laps_times[[#This Row],[49]]),"DNF",    rounds_cum_time[[#This Row],[48]]+laps_times[[#This Row],[49]])</f>
        <v>0.16995591435185187</v>
      </c>
      <c r="BG106" s="139">
        <f>IF(ISBLANK(laps_times[[#This Row],[50]]),"DNF",    rounds_cum_time[[#This Row],[49]]+laps_times[[#This Row],[50]])</f>
        <v>0.17415361111111113</v>
      </c>
      <c r="BH106" s="139">
        <f>IF(ISBLANK(laps_times[[#This Row],[51]]),"DNF",    rounds_cum_time[[#This Row],[50]]+laps_times[[#This Row],[51]])</f>
        <v>0.17843768518518521</v>
      </c>
      <c r="BI106" s="139">
        <f>IF(ISBLANK(laps_times[[#This Row],[52]]),"DNF",    rounds_cum_time[[#This Row],[51]]+laps_times[[#This Row],[52]])</f>
        <v>0.18231428240740744</v>
      </c>
      <c r="BJ106" s="139">
        <f>IF(ISBLANK(laps_times[[#This Row],[53]]),"DNF",    rounds_cum_time[[#This Row],[52]]+laps_times[[#This Row],[53]])</f>
        <v>0.18625248842592595</v>
      </c>
      <c r="BK106" s="139">
        <f>IF(ISBLANK(laps_times[[#This Row],[54]]),"DNF",    rounds_cum_time[[#This Row],[53]]+laps_times[[#This Row],[54]])</f>
        <v>0.18990060185185187</v>
      </c>
      <c r="BL106" s="139">
        <f>IF(ISBLANK(laps_times[[#This Row],[55]]),"DNF",    rounds_cum_time[[#This Row],[54]]+laps_times[[#This Row],[55]])</f>
        <v>0.19378628472222223</v>
      </c>
      <c r="BM106" s="139">
        <f>IF(ISBLANK(laps_times[[#This Row],[56]]),"DNF",    rounds_cum_time[[#This Row],[55]]+laps_times[[#This Row],[56]])</f>
        <v>0.19784513888888888</v>
      </c>
      <c r="BN106" s="139">
        <f>IF(ISBLANK(laps_times[[#This Row],[57]]),"DNF",    rounds_cum_time[[#This Row],[56]]+laps_times[[#This Row],[57]])</f>
        <v>0.20172469907407406</v>
      </c>
      <c r="BO106" s="139">
        <f>IF(ISBLANK(laps_times[[#This Row],[58]]),"DNF",    rounds_cum_time[[#This Row],[57]]+laps_times[[#This Row],[58]])</f>
        <v>0.20572013888888888</v>
      </c>
      <c r="BP106" s="139">
        <f>IF(ISBLANK(laps_times[[#This Row],[59]]),"DNF",    rounds_cum_time[[#This Row],[58]]+laps_times[[#This Row],[59]])</f>
        <v>0.20950869212962961</v>
      </c>
      <c r="BQ106" s="139">
        <f>IF(ISBLANK(laps_times[[#This Row],[60]]),"DNF",    rounds_cum_time[[#This Row],[59]]+laps_times[[#This Row],[60]])</f>
        <v>0.21348268518518518</v>
      </c>
      <c r="BR106" s="139">
        <f>IF(ISBLANK(laps_times[[#This Row],[61]]),"DNF",    rounds_cum_time[[#This Row],[60]]+laps_times[[#This Row],[61]])</f>
        <v>0.21753537037037035</v>
      </c>
      <c r="BS106" s="139">
        <f>IF(ISBLANK(laps_times[[#This Row],[62]]),"DNF",    rounds_cum_time[[#This Row],[61]]+laps_times[[#This Row],[62]])</f>
        <v>0.22165586805555554</v>
      </c>
      <c r="BT106" s="140">
        <f>IF(ISBLANK(laps_times[[#This Row],[63]]),"DNF",    rounds_cum_time[[#This Row],[62]]+laps_times[[#This Row],[63]])</f>
        <v>0.2258507060185185</v>
      </c>
    </row>
    <row r="107" spans="2:72" x14ac:dyDescent="0.2">
      <c r="B107" s="130">
        <f>laps_times[[#This Row],[poř]]</f>
        <v>102</v>
      </c>
      <c r="C107" s="131">
        <f>laps_times[[#This Row],[s.č.]]</f>
        <v>101</v>
      </c>
      <c r="D107" s="131" t="str">
        <f>laps_times[[#This Row],[jméno]]</f>
        <v>Bálková Petra</v>
      </c>
      <c r="E107" s="132">
        <f>laps_times[[#This Row],[roč]]</f>
        <v>1979</v>
      </c>
      <c r="F107" s="132" t="str">
        <f>laps_times[[#This Row],[kat]]</f>
        <v>ZB</v>
      </c>
      <c r="G107" s="132">
        <f>laps_times[[#This Row],[poř_kat]]</f>
        <v>10</v>
      </c>
      <c r="H107" s="131" t="str">
        <f>laps_times[[#This Row],[klub]]</f>
        <v>-</v>
      </c>
      <c r="I107" s="134">
        <f>laps_times[[#This Row],[celk. čas]]</f>
        <v>0.23780339120370372</v>
      </c>
      <c r="J107" s="139">
        <f>laps_times[[#This Row],[1]]</f>
        <v>3.6589120370370373E-3</v>
      </c>
      <c r="K107" s="139">
        <f>IF(ISBLANK(laps_times[[#This Row],[2]]),"DNF",    rounds_cum_time[[#This Row],[1]]+laps_times[[#This Row],[2]])</f>
        <v>6.4552777777777785E-3</v>
      </c>
      <c r="L107" s="139">
        <f>IF(ISBLANK(laps_times[[#This Row],[3]]),"DNF",    rounds_cum_time[[#This Row],[2]]+laps_times[[#This Row],[3]])</f>
        <v>9.1937384259259264E-3</v>
      </c>
      <c r="M107" s="139">
        <f>IF(ISBLANK(laps_times[[#This Row],[4]]),"DNF",    rounds_cum_time[[#This Row],[3]]+laps_times[[#This Row],[4]])</f>
        <v>1.1899965277777778E-2</v>
      </c>
      <c r="N107" s="139">
        <f>IF(ISBLANK(laps_times[[#This Row],[5]]),"DNF",    rounds_cum_time[[#This Row],[4]]+laps_times[[#This Row],[5]])</f>
        <v>1.4805925925925927E-2</v>
      </c>
      <c r="O107" s="139">
        <f>IF(ISBLANK(laps_times[[#This Row],[6]]),"DNF",    rounds_cum_time[[#This Row],[5]]+laps_times[[#This Row],[6]])</f>
        <v>1.7729108796296297E-2</v>
      </c>
      <c r="P107" s="139">
        <f>IF(ISBLANK(laps_times[[#This Row],[7]]),"DNF",    rounds_cum_time[[#This Row],[6]]+laps_times[[#This Row],[7]])</f>
        <v>2.0630266203703704E-2</v>
      </c>
      <c r="Q107" s="139">
        <f>IF(ISBLANK(laps_times[[#This Row],[8]]),"DNF",    rounds_cum_time[[#This Row],[7]]+laps_times[[#This Row],[8]])</f>
        <v>2.3572372685185188E-2</v>
      </c>
      <c r="R107" s="139">
        <f>IF(ISBLANK(laps_times[[#This Row],[9]]),"DNF",    rounds_cum_time[[#This Row],[8]]+laps_times[[#This Row],[9]])</f>
        <v>2.6576030092592594E-2</v>
      </c>
      <c r="S107" s="139">
        <f>IF(ISBLANK(laps_times[[#This Row],[10]]),"DNF",    rounds_cum_time[[#This Row],[9]]+laps_times[[#This Row],[10]])</f>
        <v>2.9498171296296297E-2</v>
      </c>
      <c r="T107" s="139">
        <f>IF(ISBLANK(laps_times[[#This Row],[11]]),"DNF",    rounds_cum_time[[#This Row],[10]]+laps_times[[#This Row],[11]])</f>
        <v>3.2447858796296296E-2</v>
      </c>
      <c r="U107" s="139">
        <f>IF(ISBLANK(laps_times[[#This Row],[12]]),"DNF",    rounds_cum_time[[#This Row],[11]]+laps_times[[#This Row],[12]])</f>
        <v>3.5466597222222222E-2</v>
      </c>
      <c r="V107" s="139">
        <f>IF(ISBLANK(laps_times[[#This Row],[13]]),"DNF",    rounds_cum_time[[#This Row],[12]]+laps_times[[#This Row],[13]])</f>
        <v>3.8478449074074071E-2</v>
      </c>
      <c r="W107" s="139">
        <f>IF(ISBLANK(laps_times[[#This Row],[14]]),"DNF",    rounds_cum_time[[#This Row],[13]]+laps_times[[#This Row],[14]])</f>
        <v>4.1458182870370369E-2</v>
      </c>
      <c r="X107" s="139">
        <f>IF(ISBLANK(laps_times[[#This Row],[15]]),"DNF",    rounds_cum_time[[#This Row],[14]]+laps_times[[#This Row],[15]])</f>
        <v>4.4470856481481483E-2</v>
      </c>
      <c r="Y107" s="139">
        <f>IF(ISBLANK(laps_times[[#This Row],[16]]),"DNF",    rounds_cum_time[[#This Row],[15]]+laps_times[[#This Row],[16]])</f>
        <v>4.7486620370370373E-2</v>
      </c>
      <c r="Z107" s="139">
        <f>IF(ISBLANK(laps_times[[#This Row],[17]]),"DNF",    rounds_cum_time[[#This Row],[16]]+laps_times[[#This Row],[17]])</f>
        <v>5.049706018518519E-2</v>
      </c>
      <c r="AA107" s="139">
        <f>IF(ISBLANK(laps_times[[#This Row],[18]]),"DNF",    rounds_cum_time[[#This Row],[17]]+laps_times[[#This Row],[18]])</f>
        <v>5.3517685185185189E-2</v>
      </c>
      <c r="AB107" s="139">
        <f>IF(ISBLANK(laps_times[[#This Row],[19]]),"DNF",    rounds_cum_time[[#This Row],[18]]+laps_times[[#This Row],[19]])</f>
        <v>5.6570763888888889E-2</v>
      </c>
      <c r="AC107" s="139">
        <f>IF(ISBLANK(laps_times[[#This Row],[20]]),"DNF",    rounds_cum_time[[#This Row],[19]]+laps_times[[#This Row],[20]])</f>
        <v>5.9655601851851855E-2</v>
      </c>
      <c r="AD107" s="139">
        <f>IF(ISBLANK(laps_times[[#This Row],[21]]),"DNF",    rounds_cum_time[[#This Row],[20]]+laps_times[[#This Row],[21]])</f>
        <v>6.2774618055555564E-2</v>
      </c>
      <c r="AE107" s="139">
        <f>IF(ISBLANK(laps_times[[#This Row],[22]]),"DNF",    rounds_cum_time[[#This Row],[21]]+laps_times[[#This Row],[22]])</f>
        <v>6.5935682870370382E-2</v>
      </c>
      <c r="AF107" s="139">
        <f>IF(ISBLANK(laps_times[[#This Row],[23]]),"DNF",    rounds_cum_time[[#This Row],[22]]+laps_times[[#This Row],[23]])</f>
        <v>6.9213043981481495E-2</v>
      </c>
      <c r="AG107" s="139">
        <f>IF(ISBLANK(laps_times[[#This Row],[24]]),"DNF",    rounds_cum_time[[#This Row],[23]]+laps_times[[#This Row],[24]])</f>
        <v>7.2500150462962973E-2</v>
      </c>
      <c r="AH107" s="139">
        <f>IF(ISBLANK(laps_times[[#This Row],[25]]),"DNF",    rounds_cum_time[[#This Row],[24]]+laps_times[[#This Row],[25]])</f>
        <v>7.590271990740742E-2</v>
      </c>
      <c r="AI107" s="139">
        <f>IF(ISBLANK(laps_times[[#This Row],[26]]),"DNF",    rounds_cum_time[[#This Row],[25]]+laps_times[[#This Row],[26]])</f>
        <v>7.9446307870370381E-2</v>
      </c>
      <c r="AJ107" s="139">
        <f>IF(ISBLANK(laps_times[[#This Row],[27]]),"DNF",    rounds_cum_time[[#This Row],[26]]+laps_times[[#This Row],[27]])</f>
        <v>8.3110509259259266E-2</v>
      </c>
      <c r="AK107" s="139">
        <f>IF(ISBLANK(laps_times[[#This Row],[28]]),"DNF",    rounds_cum_time[[#This Row],[27]]+laps_times[[#This Row],[28]])</f>
        <v>8.6959189814814819E-2</v>
      </c>
      <c r="AL107" s="139">
        <f>IF(ISBLANK(laps_times[[#This Row],[29]]),"DNF",    rounds_cum_time[[#This Row],[28]]+laps_times[[#This Row],[29]])</f>
        <v>9.0719178240740744E-2</v>
      </c>
      <c r="AM107" s="139">
        <f>IF(ISBLANK(laps_times[[#This Row],[30]]),"DNF",    rounds_cum_time[[#This Row],[29]]+laps_times[[#This Row],[30]])</f>
        <v>9.6381643518518523E-2</v>
      </c>
      <c r="AN107" s="139">
        <f>IF(ISBLANK(laps_times[[#This Row],[31]]),"DNF",    rounds_cum_time[[#This Row],[30]]+laps_times[[#This Row],[31]])</f>
        <v>0.10008546296296297</v>
      </c>
      <c r="AO107" s="139">
        <f>IF(ISBLANK(laps_times[[#This Row],[32]]),"DNF",    rounds_cum_time[[#This Row],[31]]+laps_times[[#This Row],[32]])</f>
        <v>0.104855</v>
      </c>
      <c r="AP107" s="139">
        <f>IF(ISBLANK(laps_times[[#This Row],[33]]),"DNF",    rounds_cum_time[[#This Row],[32]]+laps_times[[#This Row],[33]])</f>
        <v>0.10850667824074074</v>
      </c>
      <c r="AQ107" s="139">
        <f>IF(ISBLANK(laps_times[[#This Row],[34]]),"DNF",    rounds_cum_time[[#This Row],[33]]+laps_times[[#This Row],[34]])</f>
        <v>0.11212232638888889</v>
      </c>
      <c r="AR107" s="139">
        <f>IF(ISBLANK(laps_times[[#This Row],[35]]),"DNF",    rounds_cum_time[[#This Row],[34]]+laps_times[[#This Row],[35]])</f>
        <v>0.11577993055555555</v>
      </c>
      <c r="AS107" s="139">
        <f>IF(ISBLANK(laps_times[[#This Row],[36]]),"DNF",    rounds_cum_time[[#This Row],[35]]+laps_times[[#This Row],[36]])</f>
        <v>0.11955553240740741</v>
      </c>
      <c r="AT107" s="139">
        <f>IF(ISBLANK(laps_times[[#This Row],[37]]),"DNF",    rounds_cum_time[[#This Row],[36]]+laps_times[[#This Row],[37]])</f>
        <v>0.1232580324074074</v>
      </c>
      <c r="AU107" s="139">
        <f>IF(ISBLANK(laps_times[[#This Row],[38]]),"DNF",    rounds_cum_time[[#This Row],[37]]+laps_times[[#This Row],[38]])</f>
        <v>0.12837256944444445</v>
      </c>
      <c r="AV107" s="139">
        <f>IF(ISBLANK(laps_times[[#This Row],[39]]),"DNF",    rounds_cum_time[[#This Row],[38]]+laps_times[[#This Row],[39]])</f>
        <v>0.13216197916666667</v>
      </c>
      <c r="AW107" s="139">
        <f>IF(ISBLANK(laps_times[[#This Row],[40]]),"DNF",    rounds_cum_time[[#This Row],[39]]+laps_times[[#This Row],[40]])</f>
        <v>0.13691999999999999</v>
      </c>
      <c r="AX107" s="139">
        <f>IF(ISBLANK(laps_times[[#This Row],[41]]),"DNF",    rounds_cum_time[[#This Row],[40]]+laps_times[[#This Row],[41]])</f>
        <v>0.1408721875</v>
      </c>
      <c r="AY107" s="139">
        <f>IF(ISBLANK(laps_times[[#This Row],[42]]),"DNF",    rounds_cum_time[[#This Row],[41]]+laps_times[[#This Row],[42]])</f>
        <v>0.14612217592592591</v>
      </c>
      <c r="AZ107" s="139">
        <f>IF(ISBLANK(laps_times[[#This Row],[43]]),"DNF",    rounds_cum_time[[#This Row],[42]]+laps_times[[#This Row],[43]])</f>
        <v>0.14984660879629627</v>
      </c>
      <c r="BA107" s="139">
        <f>IF(ISBLANK(laps_times[[#This Row],[44]]),"DNF",    rounds_cum_time[[#This Row],[43]]+laps_times[[#This Row],[44]])</f>
        <v>0.15802581018518516</v>
      </c>
      <c r="BB107" s="139">
        <f>IF(ISBLANK(laps_times[[#This Row],[45]]),"DNF",    rounds_cum_time[[#This Row],[44]]+laps_times[[#This Row],[45]])</f>
        <v>0.16176684027777774</v>
      </c>
      <c r="BC107" s="139">
        <f>IF(ISBLANK(laps_times[[#This Row],[46]]),"DNF",    rounds_cum_time[[#This Row],[45]]+laps_times[[#This Row],[46]])</f>
        <v>0.165497662037037</v>
      </c>
      <c r="BD107" s="139">
        <f>IF(ISBLANK(laps_times[[#This Row],[47]]),"DNF",    rounds_cum_time[[#This Row],[46]]+laps_times[[#This Row],[47]])</f>
        <v>0.16922945601851849</v>
      </c>
      <c r="BE107" s="139">
        <f>IF(ISBLANK(laps_times[[#This Row],[48]]),"DNF",    rounds_cum_time[[#This Row],[47]]+laps_times[[#This Row],[48]])</f>
        <v>0.17341590277777774</v>
      </c>
      <c r="BF107" s="139">
        <f>IF(ISBLANK(laps_times[[#This Row],[49]]),"DNF",    rounds_cum_time[[#This Row],[48]]+laps_times[[#This Row],[49]])</f>
        <v>0.17729160879629627</v>
      </c>
      <c r="BG107" s="139">
        <f>IF(ISBLANK(laps_times[[#This Row],[50]]),"DNF",    rounds_cum_time[[#This Row],[49]]+laps_times[[#This Row],[50]])</f>
        <v>0.18147437499999997</v>
      </c>
      <c r="BH107" s="139">
        <f>IF(ISBLANK(laps_times[[#This Row],[51]]),"DNF",    rounds_cum_time[[#This Row],[50]]+laps_times[[#This Row],[51]])</f>
        <v>0.18657861111111107</v>
      </c>
      <c r="BI107" s="139">
        <f>IF(ISBLANK(laps_times[[#This Row],[52]]),"DNF",    rounds_cum_time[[#This Row],[51]]+laps_times[[#This Row],[52]])</f>
        <v>0.19059987268518513</v>
      </c>
      <c r="BJ107" s="139">
        <f>IF(ISBLANK(laps_times[[#This Row],[53]]),"DNF",    rounds_cum_time[[#This Row],[52]]+laps_times[[#This Row],[53]])</f>
        <v>0.19581417824074068</v>
      </c>
      <c r="BK107" s="139">
        <f>IF(ISBLANK(laps_times[[#This Row],[54]]),"DNF",    rounds_cum_time[[#This Row],[53]]+laps_times[[#This Row],[54]])</f>
        <v>0.19987405092592586</v>
      </c>
      <c r="BL107" s="139">
        <f>IF(ISBLANK(laps_times[[#This Row],[55]]),"DNF",    rounds_cum_time[[#This Row],[54]]+laps_times[[#This Row],[55]])</f>
        <v>0.20511658564814808</v>
      </c>
      <c r="BM107" s="139">
        <f>IF(ISBLANK(laps_times[[#This Row],[56]]),"DNF",    rounds_cum_time[[#This Row],[55]]+laps_times[[#This Row],[56]])</f>
        <v>0.20915496527777772</v>
      </c>
      <c r="BN107" s="139">
        <f>IF(ISBLANK(laps_times[[#This Row],[57]]),"DNF",    rounds_cum_time[[#This Row],[56]]+laps_times[[#This Row],[57]])</f>
        <v>0.21402531249999993</v>
      </c>
      <c r="BO107" s="139">
        <f>IF(ISBLANK(laps_times[[#This Row],[58]]),"DNF",    rounds_cum_time[[#This Row],[57]]+laps_times[[#This Row],[58]])</f>
        <v>0.21792028935185179</v>
      </c>
      <c r="BP107" s="139">
        <f>IF(ISBLANK(laps_times[[#This Row],[59]]),"DNF",    rounds_cum_time[[#This Row],[58]]+laps_times[[#This Row],[59]])</f>
        <v>0.22256228009259252</v>
      </c>
      <c r="BQ107" s="139">
        <f>IF(ISBLANK(laps_times[[#This Row],[60]]),"DNF",    rounds_cum_time[[#This Row],[59]]+laps_times[[#This Row],[60]])</f>
        <v>0.22651532407407399</v>
      </c>
      <c r="BR107" s="139">
        <f>IF(ISBLANK(laps_times[[#This Row],[61]]),"DNF",    rounds_cum_time[[#This Row],[60]]+laps_times[[#This Row],[61]])</f>
        <v>0.23028207175925916</v>
      </c>
      <c r="BS107" s="139">
        <f>IF(ISBLANK(laps_times[[#This Row],[62]]),"DNF",    rounds_cum_time[[#This Row],[61]]+laps_times[[#This Row],[62]])</f>
        <v>0.23411556712962953</v>
      </c>
      <c r="BT107" s="140">
        <f>IF(ISBLANK(laps_times[[#This Row],[63]]),"DNF",    rounds_cum_time[[#This Row],[62]]+laps_times[[#This Row],[63]])</f>
        <v>0.23780339120370361</v>
      </c>
    </row>
    <row r="108" spans="2:72" x14ac:dyDescent="0.2">
      <c r="B108" s="130" t="str">
        <f>laps_times[[#This Row],[poř]]</f>
        <v>DNF</v>
      </c>
      <c r="C108" s="131">
        <f>laps_times[[#This Row],[s.č.]]</f>
        <v>20</v>
      </c>
      <c r="D108" s="131" t="str">
        <f>laps_times[[#This Row],[jméno]]</f>
        <v>Kmuníček Miloš</v>
      </c>
      <c r="E108" s="132">
        <f>laps_times[[#This Row],[roč]]</f>
        <v>1970</v>
      </c>
      <c r="F108" s="132" t="str">
        <f>laps_times[[#This Row],[kat]]</f>
        <v>MB</v>
      </c>
      <c r="G108" s="132" t="str">
        <f>laps_times[[#This Row],[poř_kat]]</f>
        <v>DNF</v>
      </c>
      <c r="H108" s="131" t="str">
        <f>laps_times[[#This Row],[klub]]</f>
        <v>Maratón Klub Kladno</v>
      </c>
      <c r="I108" s="134" t="str">
        <f>laps_times[[#This Row],[celk. čas]]</f>
        <v>DNF</v>
      </c>
      <c r="J108" s="139">
        <f>laps_times[[#This Row],[1]]</f>
        <v>3.0457175925925929E-3</v>
      </c>
      <c r="K108" s="139">
        <f>IF(ISBLANK(laps_times[[#This Row],[2]]),"DNF",    rounds_cum_time[[#This Row],[1]]+laps_times[[#This Row],[2]])</f>
        <v>5.3177546296296297E-3</v>
      </c>
      <c r="L108" s="139">
        <f>IF(ISBLANK(laps_times[[#This Row],[3]]),"DNF",    rounds_cum_time[[#This Row],[2]]+laps_times[[#This Row],[3]])</f>
        <v>7.5399999999999998E-3</v>
      </c>
      <c r="M108" s="139">
        <f>IF(ISBLANK(laps_times[[#This Row],[4]]),"DNF",    rounds_cum_time[[#This Row],[3]]+laps_times[[#This Row],[4]])</f>
        <v>9.613321759259259E-3</v>
      </c>
      <c r="N108" s="139">
        <f>IF(ISBLANK(laps_times[[#This Row],[5]]),"DNF",    rounds_cum_time[[#This Row],[4]]+laps_times[[#This Row],[5]])</f>
        <v>1.1901400462962963E-2</v>
      </c>
      <c r="O108" s="139">
        <f>IF(ISBLANK(laps_times[[#This Row],[6]]),"DNF",    rounds_cum_time[[#This Row],[5]]+laps_times[[#This Row],[6]])</f>
        <v>1.419736111111111E-2</v>
      </c>
      <c r="P108" s="139">
        <f>IF(ISBLANK(laps_times[[#This Row],[7]]),"DNF",    rounds_cum_time[[#This Row],[6]]+laps_times[[#This Row],[7]])</f>
        <v>1.6350833333333332E-2</v>
      </c>
      <c r="Q108" s="139">
        <f>IF(ISBLANK(laps_times[[#This Row],[8]]),"DNF",    rounds_cum_time[[#This Row],[7]]+laps_times[[#This Row],[8]])</f>
        <v>1.8538240740740741E-2</v>
      </c>
      <c r="R108" s="139">
        <f>IF(ISBLANK(laps_times[[#This Row],[9]]),"DNF",    rounds_cum_time[[#This Row],[8]]+laps_times[[#This Row],[9]])</f>
        <v>2.0739398148148149E-2</v>
      </c>
      <c r="S108" s="139">
        <f>IF(ISBLANK(laps_times[[#This Row],[10]]),"DNF",    rounds_cum_time[[#This Row],[9]]+laps_times[[#This Row],[10]])</f>
        <v>2.2889305555555555E-2</v>
      </c>
      <c r="T108" s="139">
        <f>IF(ISBLANK(laps_times[[#This Row],[11]]),"DNF",    rounds_cum_time[[#This Row],[10]]+laps_times[[#This Row],[11]])</f>
        <v>2.5047743055555554E-2</v>
      </c>
      <c r="U108" s="139">
        <f>IF(ISBLANK(laps_times[[#This Row],[12]]),"DNF",    rounds_cum_time[[#This Row],[11]]+laps_times[[#This Row],[12]])</f>
        <v>2.7290810185185185E-2</v>
      </c>
      <c r="V108" s="139">
        <f>IF(ISBLANK(laps_times[[#This Row],[13]]),"DNF",    rounds_cum_time[[#This Row],[12]]+laps_times[[#This Row],[13]])</f>
        <v>2.9439930555555556E-2</v>
      </c>
      <c r="W108" s="139">
        <f>IF(ISBLANK(laps_times[[#This Row],[14]]),"DNF",    rounds_cum_time[[#This Row],[13]]+laps_times[[#This Row],[14]])</f>
        <v>3.15815625E-2</v>
      </c>
      <c r="X108" s="139">
        <f>IF(ISBLANK(laps_times[[#This Row],[15]]),"DNF",    rounds_cum_time[[#This Row],[14]]+laps_times[[#This Row],[15]])</f>
        <v>3.3729976851851855E-2</v>
      </c>
      <c r="Y108" s="139">
        <f>IF(ISBLANK(laps_times[[#This Row],[16]]),"DNF",    rounds_cum_time[[#This Row],[15]]+laps_times[[#This Row],[16]])</f>
        <v>3.6015694444444447E-2</v>
      </c>
      <c r="Z108" s="139">
        <f>IF(ISBLANK(laps_times[[#This Row],[17]]),"DNF",    rounds_cum_time[[#This Row],[16]]+laps_times[[#This Row],[17]])</f>
        <v>3.8135150462962966E-2</v>
      </c>
      <c r="AA108" s="139">
        <f>IF(ISBLANK(laps_times[[#This Row],[18]]),"DNF",    rounds_cum_time[[#This Row],[17]]+laps_times[[#This Row],[18]])</f>
        <v>4.0308055555555555E-2</v>
      </c>
      <c r="AB108" s="139">
        <f>IF(ISBLANK(laps_times[[#This Row],[19]]),"DNF",    rounds_cum_time[[#This Row],[18]]+laps_times[[#This Row],[19]])</f>
        <v>4.2537800925925927E-2</v>
      </c>
      <c r="AC108" s="139">
        <f>IF(ISBLANK(laps_times[[#This Row],[20]]),"DNF",    rounds_cum_time[[#This Row],[19]]+laps_times[[#This Row],[20]])</f>
        <v>4.4740173611111114E-2</v>
      </c>
      <c r="AD108" s="139">
        <f>IF(ISBLANK(laps_times[[#This Row],[21]]),"DNF",    rounds_cum_time[[#This Row],[20]]+laps_times[[#This Row],[21]])</f>
        <v>4.6964525462962967E-2</v>
      </c>
      <c r="AE108" s="139">
        <f>IF(ISBLANK(laps_times[[#This Row],[22]]),"DNF",    rounds_cum_time[[#This Row],[21]]+laps_times[[#This Row],[22]])</f>
        <v>4.9200983796296296E-2</v>
      </c>
      <c r="AF108" s="139">
        <f>IF(ISBLANK(laps_times[[#This Row],[23]]),"DNF",    rounds_cum_time[[#This Row],[22]]+laps_times[[#This Row],[23]])</f>
        <v>5.1428819444444447E-2</v>
      </c>
      <c r="AG108" s="139">
        <f>IF(ISBLANK(laps_times[[#This Row],[24]]),"DNF",    rounds_cum_time[[#This Row],[23]]+laps_times[[#This Row],[24]])</f>
        <v>5.3721666666666668E-2</v>
      </c>
      <c r="AH108" s="139">
        <f>IF(ISBLANK(laps_times[[#This Row],[25]]),"DNF",    rounds_cum_time[[#This Row],[24]]+laps_times[[#This Row],[25]])</f>
        <v>5.6029259259259258E-2</v>
      </c>
      <c r="AI108" s="139">
        <f>IF(ISBLANK(laps_times[[#This Row],[26]]),"DNF",    rounds_cum_time[[#This Row],[25]]+laps_times[[#This Row],[26]])</f>
        <v>5.8292141203703705E-2</v>
      </c>
      <c r="AJ108" s="139">
        <f>IF(ISBLANK(laps_times[[#This Row],[27]]),"DNF",    rounds_cum_time[[#This Row],[26]]+laps_times[[#This Row],[27]])</f>
        <v>6.0500833333333337E-2</v>
      </c>
      <c r="AK108" s="139">
        <f>IF(ISBLANK(laps_times[[#This Row],[28]]),"DNF",    rounds_cum_time[[#This Row],[27]]+laps_times[[#This Row],[28]])</f>
        <v>6.2731562500000004E-2</v>
      </c>
      <c r="AL108" s="139">
        <f>IF(ISBLANK(laps_times[[#This Row],[29]]),"DNF",    rounds_cum_time[[#This Row],[28]]+laps_times[[#This Row],[29]])</f>
        <v>6.501244212962963E-2</v>
      </c>
      <c r="AM108" s="139">
        <f>IF(ISBLANK(laps_times[[#This Row],[30]]),"DNF",    rounds_cum_time[[#This Row],[29]]+laps_times[[#This Row],[30]])</f>
        <v>6.7277418981481485E-2</v>
      </c>
      <c r="AN108" s="139">
        <f>IF(ISBLANK(laps_times[[#This Row],[31]]),"DNF",    rounds_cum_time[[#This Row],[30]]+laps_times[[#This Row],[31]])</f>
        <v>6.9319918981481488E-2</v>
      </c>
      <c r="AO108" s="139" t="str">
        <f>IF(ISBLANK(laps_times[[#This Row],[32]]),"DNF",    rounds_cum_time[[#This Row],[31]]+laps_times[[#This Row],[32]])</f>
        <v>DNF</v>
      </c>
      <c r="AP108" s="139" t="str">
        <f>IF(ISBLANK(laps_times[[#This Row],[33]]),"DNF",    rounds_cum_time[[#This Row],[32]]+laps_times[[#This Row],[33]])</f>
        <v>DNF</v>
      </c>
      <c r="AQ108" s="139" t="str">
        <f>IF(ISBLANK(laps_times[[#This Row],[34]]),"DNF",    rounds_cum_time[[#This Row],[33]]+laps_times[[#This Row],[34]])</f>
        <v>DNF</v>
      </c>
      <c r="AR108" s="139" t="str">
        <f>IF(ISBLANK(laps_times[[#This Row],[35]]),"DNF",    rounds_cum_time[[#This Row],[34]]+laps_times[[#This Row],[35]])</f>
        <v>DNF</v>
      </c>
      <c r="AS108" s="139" t="str">
        <f>IF(ISBLANK(laps_times[[#This Row],[36]]),"DNF",    rounds_cum_time[[#This Row],[35]]+laps_times[[#This Row],[36]])</f>
        <v>DNF</v>
      </c>
      <c r="AT108" s="139" t="str">
        <f>IF(ISBLANK(laps_times[[#This Row],[37]]),"DNF",    rounds_cum_time[[#This Row],[36]]+laps_times[[#This Row],[37]])</f>
        <v>DNF</v>
      </c>
      <c r="AU108" s="139" t="str">
        <f>IF(ISBLANK(laps_times[[#This Row],[38]]),"DNF",    rounds_cum_time[[#This Row],[37]]+laps_times[[#This Row],[38]])</f>
        <v>DNF</v>
      </c>
      <c r="AV108" s="139" t="str">
        <f>IF(ISBLANK(laps_times[[#This Row],[39]]),"DNF",    rounds_cum_time[[#This Row],[38]]+laps_times[[#This Row],[39]])</f>
        <v>DNF</v>
      </c>
      <c r="AW108" s="139" t="str">
        <f>IF(ISBLANK(laps_times[[#This Row],[40]]),"DNF",    rounds_cum_time[[#This Row],[39]]+laps_times[[#This Row],[40]])</f>
        <v>DNF</v>
      </c>
      <c r="AX108" s="139" t="str">
        <f>IF(ISBLANK(laps_times[[#This Row],[41]]),"DNF",    rounds_cum_time[[#This Row],[40]]+laps_times[[#This Row],[41]])</f>
        <v>DNF</v>
      </c>
      <c r="AY108" s="139" t="str">
        <f>IF(ISBLANK(laps_times[[#This Row],[42]]),"DNF",    rounds_cum_time[[#This Row],[41]]+laps_times[[#This Row],[42]])</f>
        <v>DNF</v>
      </c>
      <c r="AZ108" s="139" t="str">
        <f>IF(ISBLANK(laps_times[[#This Row],[43]]),"DNF",    rounds_cum_time[[#This Row],[42]]+laps_times[[#This Row],[43]])</f>
        <v>DNF</v>
      </c>
      <c r="BA108" s="139" t="str">
        <f>IF(ISBLANK(laps_times[[#This Row],[44]]),"DNF",    rounds_cum_time[[#This Row],[43]]+laps_times[[#This Row],[44]])</f>
        <v>DNF</v>
      </c>
      <c r="BB108" s="139" t="str">
        <f>IF(ISBLANK(laps_times[[#This Row],[45]]),"DNF",    rounds_cum_time[[#This Row],[44]]+laps_times[[#This Row],[45]])</f>
        <v>DNF</v>
      </c>
      <c r="BC108" s="139" t="str">
        <f>IF(ISBLANK(laps_times[[#This Row],[46]]),"DNF",    rounds_cum_time[[#This Row],[45]]+laps_times[[#This Row],[46]])</f>
        <v>DNF</v>
      </c>
      <c r="BD108" s="139" t="str">
        <f>IF(ISBLANK(laps_times[[#This Row],[47]]),"DNF",    rounds_cum_time[[#This Row],[46]]+laps_times[[#This Row],[47]])</f>
        <v>DNF</v>
      </c>
      <c r="BE108" s="139" t="str">
        <f>IF(ISBLANK(laps_times[[#This Row],[48]]),"DNF",    rounds_cum_time[[#This Row],[47]]+laps_times[[#This Row],[48]])</f>
        <v>DNF</v>
      </c>
      <c r="BF108" s="139" t="str">
        <f>IF(ISBLANK(laps_times[[#This Row],[49]]),"DNF",    rounds_cum_time[[#This Row],[48]]+laps_times[[#This Row],[49]])</f>
        <v>DNF</v>
      </c>
      <c r="BG108" s="139" t="str">
        <f>IF(ISBLANK(laps_times[[#This Row],[50]]),"DNF",    rounds_cum_time[[#This Row],[49]]+laps_times[[#This Row],[50]])</f>
        <v>DNF</v>
      </c>
      <c r="BH108" s="139" t="str">
        <f>IF(ISBLANK(laps_times[[#This Row],[51]]),"DNF",    rounds_cum_time[[#This Row],[50]]+laps_times[[#This Row],[51]])</f>
        <v>DNF</v>
      </c>
      <c r="BI108" s="139" t="str">
        <f>IF(ISBLANK(laps_times[[#This Row],[52]]),"DNF",    rounds_cum_time[[#This Row],[51]]+laps_times[[#This Row],[52]])</f>
        <v>DNF</v>
      </c>
      <c r="BJ108" s="139" t="str">
        <f>IF(ISBLANK(laps_times[[#This Row],[53]]),"DNF",    rounds_cum_time[[#This Row],[52]]+laps_times[[#This Row],[53]])</f>
        <v>DNF</v>
      </c>
      <c r="BK108" s="139" t="str">
        <f>IF(ISBLANK(laps_times[[#This Row],[54]]),"DNF",    rounds_cum_time[[#This Row],[53]]+laps_times[[#This Row],[54]])</f>
        <v>DNF</v>
      </c>
      <c r="BL108" s="139" t="str">
        <f>IF(ISBLANK(laps_times[[#This Row],[55]]),"DNF",    rounds_cum_time[[#This Row],[54]]+laps_times[[#This Row],[55]])</f>
        <v>DNF</v>
      </c>
      <c r="BM108" s="139" t="str">
        <f>IF(ISBLANK(laps_times[[#This Row],[56]]),"DNF",    rounds_cum_time[[#This Row],[55]]+laps_times[[#This Row],[56]])</f>
        <v>DNF</v>
      </c>
      <c r="BN108" s="139" t="str">
        <f>IF(ISBLANK(laps_times[[#This Row],[57]]),"DNF",    rounds_cum_time[[#This Row],[56]]+laps_times[[#This Row],[57]])</f>
        <v>DNF</v>
      </c>
      <c r="BO108" s="139" t="str">
        <f>IF(ISBLANK(laps_times[[#This Row],[58]]),"DNF",    rounds_cum_time[[#This Row],[57]]+laps_times[[#This Row],[58]])</f>
        <v>DNF</v>
      </c>
      <c r="BP108" s="139" t="str">
        <f>IF(ISBLANK(laps_times[[#This Row],[59]]),"DNF",    rounds_cum_time[[#This Row],[58]]+laps_times[[#This Row],[59]])</f>
        <v>DNF</v>
      </c>
      <c r="BQ108" s="139" t="str">
        <f>IF(ISBLANK(laps_times[[#This Row],[60]]),"DNF",    rounds_cum_time[[#This Row],[59]]+laps_times[[#This Row],[60]])</f>
        <v>DNF</v>
      </c>
      <c r="BR108" s="139" t="str">
        <f>IF(ISBLANK(laps_times[[#This Row],[61]]),"DNF",    rounds_cum_time[[#This Row],[60]]+laps_times[[#This Row],[61]])</f>
        <v>DNF</v>
      </c>
      <c r="BS108" s="139" t="str">
        <f>IF(ISBLANK(laps_times[[#This Row],[62]]),"DNF",    rounds_cum_time[[#This Row],[61]]+laps_times[[#This Row],[62]])</f>
        <v>DNF</v>
      </c>
      <c r="BT108" s="140" t="str">
        <f>IF(ISBLANK(laps_times[[#This Row],[63]]),"DNF",    rounds_cum_time[[#This Row],[62]]+laps_times[[#This Row],[63]])</f>
        <v>DNF</v>
      </c>
    </row>
    <row r="109" spans="2:72" x14ac:dyDescent="0.2">
      <c r="B109" s="130" t="str">
        <f>laps_times[[#This Row],[poř]]</f>
        <v>DNF</v>
      </c>
      <c r="C109" s="131">
        <f>laps_times[[#This Row],[s.č.]]</f>
        <v>58</v>
      </c>
      <c r="D109" s="131" t="str">
        <f>laps_times[[#This Row],[jméno]]</f>
        <v>Svoboda Václav</v>
      </c>
      <c r="E109" s="132">
        <f>laps_times[[#This Row],[roč]]</f>
        <v>1949</v>
      </c>
      <c r="F109" s="132" t="str">
        <f>laps_times[[#This Row],[kat]]</f>
        <v>MD</v>
      </c>
      <c r="G109" s="132" t="str">
        <f>laps_times[[#This Row],[poř_kat]]</f>
        <v>DNF</v>
      </c>
      <c r="H109" s="131" t="str">
        <f>laps_times[[#This Row],[klub]]</f>
        <v>Jihočeský klub maratonců</v>
      </c>
      <c r="I109" s="134" t="str">
        <f>laps_times[[#This Row],[celk. čas]]</f>
        <v>DNF</v>
      </c>
      <c r="J109" s="139">
        <f>laps_times[[#This Row],[1]]</f>
        <v>2.9707060185185184E-3</v>
      </c>
      <c r="K109" s="139">
        <f>IF(ISBLANK(laps_times[[#This Row],[2]]),"DNF",    rounds_cum_time[[#This Row],[1]]+laps_times[[#This Row],[2]])</f>
        <v>5.2888194444444449E-3</v>
      </c>
      <c r="L109" s="139">
        <f>IF(ISBLANK(laps_times[[#This Row],[3]]),"DNF",    rounds_cum_time[[#This Row],[2]]+laps_times[[#This Row],[3]])</f>
        <v>7.660277777777778E-3</v>
      </c>
      <c r="M109" s="139">
        <f>IF(ISBLANK(laps_times[[#This Row],[4]]),"DNF",    rounds_cum_time[[#This Row],[3]]+laps_times[[#This Row],[4]])</f>
        <v>1.0016944444444445E-2</v>
      </c>
      <c r="N109" s="139">
        <f>IF(ISBLANK(laps_times[[#This Row],[5]]),"DNF",    rounds_cum_time[[#This Row],[4]]+laps_times[[#This Row],[5]])</f>
        <v>1.243375E-2</v>
      </c>
      <c r="O109" s="139">
        <f>IF(ISBLANK(laps_times[[#This Row],[6]]),"DNF",    rounds_cum_time[[#This Row],[5]]+laps_times[[#This Row],[6]])</f>
        <v>1.4893750000000001E-2</v>
      </c>
      <c r="P109" s="139">
        <f>IF(ISBLANK(laps_times[[#This Row],[7]]),"DNF",    rounds_cum_time[[#This Row],[6]]+laps_times[[#This Row],[7]])</f>
        <v>1.9748298611111111E-2</v>
      </c>
      <c r="Q109" s="139">
        <f>IF(ISBLANK(laps_times[[#This Row],[8]]),"DNF",    rounds_cum_time[[#This Row],[7]]+laps_times[[#This Row],[8]])</f>
        <v>2.1719560185185185E-2</v>
      </c>
      <c r="R109" s="139">
        <f>IF(ISBLANK(laps_times[[#This Row],[9]]),"DNF",    rounds_cum_time[[#This Row],[8]]+laps_times[[#This Row],[9]])</f>
        <v>2.3719710648148148E-2</v>
      </c>
      <c r="S109" s="139">
        <f>IF(ISBLANK(laps_times[[#This Row],[10]]),"DNF",    rounds_cum_time[[#This Row],[9]]+laps_times[[#This Row],[10]])</f>
        <v>2.570866898148148E-2</v>
      </c>
      <c r="T109" s="139">
        <f>IF(ISBLANK(laps_times[[#This Row],[11]]),"DNF",    rounds_cum_time[[#This Row],[10]]+laps_times[[#This Row],[11]])</f>
        <v>2.7694305555555555E-2</v>
      </c>
      <c r="U109" s="139">
        <f>IF(ISBLANK(laps_times[[#This Row],[12]]),"DNF",    rounds_cum_time[[#This Row],[11]]+laps_times[[#This Row],[12]])</f>
        <v>2.9638807870370369E-2</v>
      </c>
      <c r="V109" s="139">
        <f>IF(ISBLANK(laps_times[[#This Row],[13]]),"DNF",    rounds_cum_time[[#This Row],[12]]+laps_times[[#This Row],[13]])</f>
        <v>3.1644328703703706E-2</v>
      </c>
      <c r="W109" s="139">
        <f>IF(ISBLANK(laps_times[[#This Row],[14]]),"DNF",    rounds_cum_time[[#This Row],[13]]+laps_times[[#This Row],[14]])</f>
        <v>3.3602847222222225E-2</v>
      </c>
      <c r="X109" s="139">
        <f>IF(ISBLANK(laps_times[[#This Row],[15]]),"DNF",    rounds_cum_time[[#This Row],[14]]+laps_times[[#This Row],[15]])</f>
        <v>3.5621828703703708E-2</v>
      </c>
      <c r="Y109" s="139">
        <f>IF(ISBLANK(laps_times[[#This Row],[16]]),"DNF",    rounds_cum_time[[#This Row],[15]]+laps_times[[#This Row],[16]])</f>
        <v>3.7622453703703707E-2</v>
      </c>
      <c r="Z109" s="139">
        <f>IF(ISBLANK(laps_times[[#This Row],[17]]),"DNF",    rounds_cum_time[[#This Row],[16]]+laps_times[[#This Row],[17]])</f>
        <v>3.9661331018518521E-2</v>
      </c>
      <c r="AA109" s="139">
        <f>IF(ISBLANK(laps_times[[#This Row],[18]]),"DNF",    rounds_cum_time[[#This Row],[17]]+laps_times[[#This Row],[18]])</f>
        <v>4.1673657407407409E-2</v>
      </c>
      <c r="AB109" s="139">
        <f>IF(ISBLANK(laps_times[[#This Row],[19]]),"DNF",    rounds_cum_time[[#This Row],[18]]+laps_times[[#This Row],[19]])</f>
        <v>4.3712372685185186E-2</v>
      </c>
      <c r="AC109" s="139">
        <f>IF(ISBLANK(laps_times[[#This Row],[20]]),"DNF",    rounds_cum_time[[#This Row],[19]]+laps_times[[#This Row],[20]])</f>
        <v>4.575271990740741E-2</v>
      </c>
      <c r="AD109" s="139">
        <f>IF(ISBLANK(laps_times[[#This Row],[21]]),"DNF",    rounds_cum_time[[#This Row],[20]]+laps_times[[#This Row],[21]])</f>
        <v>4.7804108796296298E-2</v>
      </c>
      <c r="AE109" s="139">
        <f>IF(ISBLANK(laps_times[[#This Row],[22]]),"DNF",    rounds_cum_time[[#This Row],[21]]+laps_times[[#This Row],[22]])</f>
        <v>4.9880972222222222E-2</v>
      </c>
      <c r="AF109" s="139">
        <f>IF(ISBLANK(laps_times[[#This Row],[23]]),"DNF",    rounds_cum_time[[#This Row],[22]]+laps_times[[#This Row],[23]])</f>
        <v>5.1957777777777776E-2</v>
      </c>
      <c r="AG109" s="139">
        <f>IF(ISBLANK(laps_times[[#This Row],[24]]),"DNF",    rounds_cum_time[[#This Row],[23]]+laps_times[[#This Row],[24]])</f>
        <v>5.4087476851851848E-2</v>
      </c>
      <c r="AH109" s="139">
        <f>IF(ISBLANK(laps_times[[#This Row],[25]]),"DNF",    rounds_cum_time[[#This Row],[24]]+laps_times[[#This Row],[25]])</f>
        <v>5.6159155092592589E-2</v>
      </c>
      <c r="AI109" s="139">
        <f>IF(ISBLANK(laps_times[[#This Row],[26]]),"DNF",    rounds_cum_time[[#This Row],[25]]+laps_times[[#This Row],[26]])</f>
        <v>5.8275150462962957E-2</v>
      </c>
      <c r="AJ109" s="139">
        <f>IF(ISBLANK(laps_times[[#This Row],[27]]),"DNF",    rounds_cum_time[[#This Row],[26]]+laps_times[[#This Row],[27]])</f>
        <v>6.0412013888888887E-2</v>
      </c>
      <c r="AK109" s="139" t="str">
        <f>IF(ISBLANK(laps_times[[#This Row],[28]]),"DNF",    rounds_cum_time[[#This Row],[27]]+laps_times[[#This Row],[28]])</f>
        <v>DNF</v>
      </c>
      <c r="AL109" s="139" t="str">
        <f>IF(ISBLANK(laps_times[[#This Row],[29]]),"DNF",    rounds_cum_time[[#This Row],[28]]+laps_times[[#This Row],[29]])</f>
        <v>DNF</v>
      </c>
      <c r="AM109" s="139" t="str">
        <f>IF(ISBLANK(laps_times[[#This Row],[30]]),"DNF",    rounds_cum_time[[#This Row],[29]]+laps_times[[#This Row],[30]])</f>
        <v>DNF</v>
      </c>
      <c r="AN109" s="139" t="str">
        <f>IF(ISBLANK(laps_times[[#This Row],[31]]),"DNF",    rounds_cum_time[[#This Row],[30]]+laps_times[[#This Row],[31]])</f>
        <v>DNF</v>
      </c>
      <c r="AO109" s="139" t="str">
        <f>IF(ISBLANK(laps_times[[#This Row],[32]]),"DNF",    rounds_cum_time[[#This Row],[31]]+laps_times[[#This Row],[32]])</f>
        <v>DNF</v>
      </c>
      <c r="AP109" s="139" t="str">
        <f>IF(ISBLANK(laps_times[[#This Row],[33]]),"DNF",    rounds_cum_time[[#This Row],[32]]+laps_times[[#This Row],[33]])</f>
        <v>DNF</v>
      </c>
      <c r="AQ109" s="139" t="str">
        <f>IF(ISBLANK(laps_times[[#This Row],[34]]),"DNF",    rounds_cum_time[[#This Row],[33]]+laps_times[[#This Row],[34]])</f>
        <v>DNF</v>
      </c>
      <c r="AR109" s="139" t="str">
        <f>IF(ISBLANK(laps_times[[#This Row],[35]]),"DNF",    rounds_cum_time[[#This Row],[34]]+laps_times[[#This Row],[35]])</f>
        <v>DNF</v>
      </c>
      <c r="AS109" s="139" t="str">
        <f>IF(ISBLANK(laps_times[[#This Row],[36]]),"DNF",    rounds_cum_time[[#This Row],[35]]+laps_times[[#This Row],[36]])</f>
        <v>DNF</v>
      </c>
      <c r="AT109" s="139" t="str">
        <f>IF(ISBLANK(laps_times[[#This Row],[37]]),"DNF",    rounds_cum_time[[#This Row],[36]]+laps_times[[#This Row],[37]])</f>
        <v>DNF</v>
      </c>
      <c r="AU109" s="139" t="str">
        <f>IF(ISBLANK(laps_times[[#This Row],[38]]),"DNF",    rounds_cum_time[[#This Row],[37]]+laps_times[[#This Row],[38]])</f>
        <v>DNF</v>
      </c>
      <c r="AV109" s="139" t="str">
        <f>IF(ISBLANK(laps_times[[#This Row],[39]]),"DNF",    rounds_cum_time[[#This Row],[38]]+laps_times[[#This Row],[39]])</f>
        <v>DNF</v>
      </c>
      <c r="AW109" s="139" t="str">
        <f>IF(ISBLANK(laps_times[[#This Row],[40]]),"DNF",    rounds_cum_time[[#This Row],[39]]+laps_times[[#This Row],[40]])</f>
        <v>DNF</v>
      </c>
      <c r="AX109" s="139" t="str">
        <f>IF(ISBLANK(laps_times[[#This Row],[41]]),"DNF",    rounds_cum_time[[#This Row],[40]]+laps_times[[#This Row],[41]])</f>
        <v>DNF</v>
      </c>
      <c r="AY109" s="139" t="str">
        <f>IF(ISBLANK(laps_times[[#This Row],[42]]),"DNF",    rounds_cum_time[[#This Row],[41]]+laps_times[[#This Row],[42]])</f>
        <v>DNF</v>
      </c>
      <c r="AZ109" s="139" t="str">
        <f>IF(ISBLANK(laps_times[[#This Row],[43]]),"DNF",    rounds_cum_time[[#This Row],[42]]+laps_times[[#This Row],[43]])</f>
        <v>DNF</v>
      </c>
      <c r="BA109" s="139" t="str">
        <f>IF(ISBLANK(laps_times[[#This Row],[44]]),"DNF",    rounds_cum_time[[#This Row],[43]]+laps_times[[#This Row],[44]])</f>
        <v>DNF</v>
      </c>
      <c r="BB109" s="139" t="str">
        <f>IF(ISBLANK(laps_times[[#This Row],[45]]),"DNF",    rounds_cum_time[[#This Row],[44]]+laps_times[[#This Row],[45]])</f>
        <v>DNF</v>
      </c>
      <c r="BC109" s="139" t="str">
        <f>IF(ISBLANK(laps_times[[#This Row],[46]]),"DNF",    rounds_cum_time[[#This Row],[45]]+laps_times[[#This Row],[46]])</f>
        <v>DNF</v>
      </c>
      <c r="BD109" s="139" t="str">
        <f>IF(ISBLANK(laps_times[[#This Row],[47]]),"DNF",    rounds_cum_time[[#This Row],[46]]+laps_times[[#This Row],[47]])</f>
        <v>DNF</v>
      </c>
      <c r="BE109" s="139" t="str">
        <f>IF(ISBLANK(laps_times[[#This Row],[48]]),"DNF",    rounds_cum_time[[#This Row],[47]]+laps_times[[#This Row],[48]])</f>
        <v>DNF</v>
      </c>
      <c r="BF109" s="139" t="str">
        <f>IF(ISBLANK(laps_times[[#This Row],[49]]),"DNF",    rounds_cum_time[[#This Row],[48]]+laps_times[[#This Row],[49]])</f>
        <v>DNF</v>
      </c>
      <c r="BG109" s="139" t="str">
        <f>IF(ISBLANK(laps_times[[#This Row],[50]]),"DNF",    rounds_cum_time[[#This Row],[49]]+laps_times[[#This Row],[50]])</f>
        <v>DNF</v>
      </c>
      <c r="BH109" s="139" t="str">
        <f>IF(ISBLANK(laps_times[[#This Row],[51]]),"DNF",    rounds_cum_time[[#This Row],[50]]+laps_times[[#This Row],[51]])</f>
        <v>DNF</v>
      </c>
      <c r="BI109" s="139" t="str">
        <f>IF(ISBLANK(laps_times[[#This Row],[52]]),"DNF",    rounds_cum_time[[#This Row],[51]]+laps_times[[#This Row],[52]])</f>
        <v>DNF</v>
      </c>
      <c r="BJ109" s="139" t="str">
        <f>IF(ISBLANK(laps_times[[#This Row],[53]]),"DNF",    rounds_cum_time[[#This Row],[52]]+laps_times[[#This Row],[53]])</f>
        <v>DNF</v>
      </c>
      <c r="BK109" s="139" t="str">
        <f>IF(ISBLANK(laps_times[[#This Row],[54]]),"DNF",    rounds_cum_time[[#This Row],[53]]+laps_times[[#This Row],[54]])</f>
        <v>DNF</v>
      </c>
      <c r="BL109" s="139" t="str">
        <f>IF(ISBLANK(laps_times[[#This Row],[55]]),"DNF",    rounds_cum_time[[#This Row],[54]]+laps_times[[#This Row],[55]])</f>
        <v>DNF</v>
      </c>
      <c r="BM109" s="139" t="str">
        <f>IF(ISBLANK(laps_times[[#This Row],[56]]),"DNF",    rounds_cum_time[[#This Row],[55]]+laps_times[[#This Row],[56]])</f>
        <v>DNF</v>
      </c>
      <c r="BN109" s="139" t="str">
        <f>IF(ISBLANK(laps_times[[#This Row],[57]]),"DNF",    rounds_cum_time[[#This Row],[56]]+laps_times[[#This Row],[57]])</f>
        <v>DNF</v>
      </c>
      <c r="BO109" s="139" t="str">
        <f>IF(ISBLANK(laps_times[[#This Row],[58]]),"DNF",    rounds_cum_time[[#This Row],[57]]+laps_times[[#This Row],[58]])</f>
        <v>DNF</v>
      </c>
      <c r="BP109" s="139" t="str">
        <f>IF(ISBLANK(laps_times[[#This Row],[59]]),"DNF",    rounds_cum_time[[#This Row],[58]]+laps_times[[#This Row],[59]])</f>
        <v>DNF</v>
      </c>
      <c r="BQ109" s="139" t="str">
        <f>IF(ISBLANK(laps_times[[#This Row],[60]]),"DNF",    rounds_cum_time[[#This Row],[59]]+laps_times[[#This Row],[60]])</f>
        <v>DNF</v>
      </c>
      <c r="BR109" s="139" t="str">
        <f>IF(ISBLANK(laps_times[[#This Row],[61]]),"DNF",    rounds_cum_time[[#This Row],[60]]+laps_times[[#This Row],[61]])</f>
        <v>DNF</v>
      </c>
      <c r="BS109" s="139" t="str">
        <f>IF(ISBLANK(laps_times[[#This Row],[62]]),"DNF",    rounds_cum_time[[#This Row],[61]]+laps_times[[#This Row],[62]])</f>
        <v>DNF</v>
      </c>
      <c r="BT109" s="140" t="str">
        <f>IF(ISBLANK(laps_times[[#This Row],[63]]),"DNF",    rounds_cum_time[[#This Row],[62]]+laps_times[[#This Row],[63]])</f>
        <v>DNF</v>
      </c>
    </row>
    <row r="110" spans="2:72" x14ac:dyDescent="0.2"/>
    <row r="111" spans="2:72" hidden="1" x14ac:dyDescent="0.2"/>
  </sheetData>
  <sheetProtection password="C7B2" sheet="1" objects="1" scenarios="1"/>
  <hyperlinks>
    <hyperlink ref="H2" location="index!A1" display="zpět na OBSAH"/>
  </hyperlinks>
  <pageMargins left="0" right="0" top="0" bottom="0" header="0" footer="0"/>
  <pageSetup paperSize="9" scale="46" fitToWidth="2" orientation="landscape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11"/>
  <sheetViews>
    <sheetView showGridLines="0" showRowColHeaders="0" workbookViewId="0">
      <pane xSplit="9" ySplit="5" topLeftCell="J6" activePane="bottomRight" state="frozen"/>
      <selection activeCell="A2" sqref="A2"/>
      <selection pane="topRight" activeCell="A2" sqref="A2"/>
      <selection pane="bottomLeft" activeCell="A2" sqref="A2"/>
      <selection pane="bottomRight" activeCell="H2" sqref="H2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7.42578125" style="3" bestFit="1" customWidth="1"/>
    <col min="10" max="37" width="3.5703125" style="1" bestFit="1" customWidth="1"/>
    <col min="38" max="71" width="3.7109375" style="1" bestFit="1" customWidth="1"/>
    <col min="72" max="72" width="4" style="1" bestFit="1" customWidth="1"/>
    <col min="73" max="73" width="2.7109375" style="1" customWidth="1"/>
    <col min="74" max="16384" width="9.140625" style="1" hidden="1"/>
  </cols>
  <sheetData>
    <row r="1" spans="2:72" x14ac:dyDescent="0.2"/>
    <row r="2" spans="2:72" ht="15.75" x14ac:dyDescent="0.25">
      <c r="B2" s="127" t="s">
        <v>156</v>
      </c>
      <c r="H2" s="12" t="s">
        <v>259</v>
      </c>
    </row>
    <row r="3" spans="2:72" x14ac:dyDescent="0.2">
      <c r="B3" s="1" t="str">
        <f>intermediates!B3</f>
        <v>8. BUDĚJOVICKÝ MERCURY MARATON 2015</v>
      </c>
    </row>
    <row r="4" spans="2:72" x14ac:dyDescent="0.2">
      <c r="J4" s="128" t="s">
        <v>159</v>
      </c>
    </row>
    <row r="5" spans="2:72" s="7" customFormat="1" x14ac:dyDescent="0.2">
      <c r="B5" s="9" t="s">
        <v>85</v>
      </c>
      <c r="C5" s="15" t="s">
        <v>80</v>
      </c>
      <c r="D5" s="5" t="s">
        <v>81</v>
      </c>
      <c r="E5" s="5" t="s">
        <v>152</v>
      </c>
      <c r="F5" s="5" t="s">
        <v>82</v>
      </c>
      <c r="G5" s="5" t="s">
        <v>83</v>
      </c>
      <c r="H5" s="5" t="s">
        <v>84</v>
      </c>
      <c r="I5" s="6" t="s">
        <v>79</v>
      </c>
      <c r="J5" s="8" t="s">
        <v>89</v>
      </c>
      <c r="K5" s="8" t="s">
        <v>90</v>
      </c>
      <c r="L5" s="8" t="s">
        <v>91</v>
      </c>
      <c r="M5" s="8" t="s">
        <v>92</v>
      </c>
      <c r="N5" s="8" t="s">
        <v>93</v>
      </c>
      <c r="O5" s="8" t="s">
        <v>94</v>
      </c>
      <c r="P5" s="8" t="s">
        <v>95</v>
      </c>
      <c r="Q5" s="8" t="s">
        <v>96</v>
      </c>
      <c r="R5" s="8" t="s">
        <v>97</v>
      </c>
      <c r="S5" s="8" t="s">
        <v>98</v>
      </c>
      <c r="T5" s="8" t="s">
        <v>99</v>
      </c>
      <c r="U5" s="8" t="s">
        <v>100</v>
      </c>
      <c r="V5" s="8" t="s">
        <v>101</v>
      </c>
      <c r="W5" s="8" t="s">
        <v>102</v>
      </c>
      <c r="X5" s="8" t="s">
        <v>103</v>
      </c>
      <c r="Y5" s="8" t="s">
        <v>104</v>
      </c>
      <c r="Z5" s="8" t="s">
        <v>105</v>
      </c>
      <c r="AA5" s="8" t="s">
        <v>106</v>
      </c>
      <c r="AB5" s="8" t="s">
        <v>107</v>
      </c>
      <c r="AC5" s="8" t="s">
        <v>108</v>
      </c>
      <c r="AD5" s="8" t="s">
        <v>109</v>
      </c>
      <c r="AE5" s="8" t="s">
        <v>110</v>
      </c>
      <c r="AF5" s="8" t="s">
        <v>111</v>
      </c>
      <c r="AG5" s="8" t="s">
        <v>112</v>
      </c>
      <c r="AH5" s="8" t="s">
        <v>113</v>
      </c>
      <c r="AI5" s="8" t="s">
        <v>114</v>
      </c>
      <c r="AJ5" s="8" t="s">
        <v>115</v>
      </c>
      <c r="AK5" s="8" t="s">
        <v>116</v>
      </c>
      <c r="AL5" s="8" t="s">
        <v>117</v>
      </c>
      <c r="AM5" s="8" t="s">
        <v>118</v>
      </c>
      <c r="AN5" s="8" t="s">
        <v>119</v>
      </c>
      <c r="AO5" s="8" t="s">
        <v>120</v>
      </c>
      <c r="AP5" s="8" t="s">
        <v>121</v>
      </c>
      <c r="AQ5" s="8" t="s">
        <v>122</v>
      </c>
      <c r="AR5" s="8" t="s">
        <v>123</v>
      </c>
      <c r="AS5" s="8" t="s">
        <v>124</v>
      </c>
      <c r="AT5" s="8" t="s">
        <v>125</v>
      </c>
      <c r="AU5" s="8" t="s">
        <v>126</v>
      </c>
      <c r="AV5" s="8" t="s">
        <v>127</v>
      </c>
      <c r="AW5" s="8" t="s">
        <v>128</v>
      </c>
      <c r="AX5" s="8" t="s">
        <v>129</v>
      </c>
      <c r="AY5" s="8" t="s">
        <v>130</v>
      </c>
      <c r="AZ5" s="8" t="s">
        <v>131</v>
      </c>
      <c r="BA5" s="8" t="s">
        <v>132</v>
      </c>
      <c r="BB5" s="8" t="s">
        <v>133</v>
      </c>
      <c r="BC5" s="8" t="s">
        <v>134</v>
      </c>
      <c r="BD5" s="8" t="s">
        <v>135</v>
      </c>
      <c r="BE5" s="8" t="s">
        <v>136</v>
      </c>
      <c r="BF5" s="8" t="s">
        <v>137</v>
      </c>
      <c r="BG5" s="8" t="s">
        <v>138</v>
      </c>
      <c r="BH5" s="8" t="s">
        <v>139</v>
      </c>
      <c r="BI5" s="8" t="s">
        <v>140</v>
      </c>
      <c r="BJ5" s="8" t="s">
        <v>141</v>
      </c>
      <c r="BK5" s="8" t="s">
        <v>142</v>
      </c>
      <c r="BL5" s="8" t="s">
        <v>143</v>
      </c>
      <c r="BM5" s="8" t="s">
        <v>144</v>
      </c>
      <c r="BN5" s="8" t="s">
        <v>145</v>
      </c>
      <c r="BO5" s="8" t="s">
        <v>146</v>
      </c>
      <c r="BP5" s="8" t="s">
        <v>147</v>
      </c>
      <c r="BQ5" s="8" t="s">
        <v>148</v>
      </c>
      <c r="BR5" s="8" t="s">
        <v>149</v>
      </c>
      <c r="BS5" s="8" t="s">
        <v>150</v>
      </c>
      <c r="BT5" s="8" t="s">
        <v>151</v>
      </c>
    </row>
    <row r="6" spans="2:72" x14ac:dyDescent="0.2">
      <c r="B6" s="130">
        <f>laps_times[[#This Row],[poř]]</f>
        <v>1</v>
      </c>
      <c r="C6" s="141">
        <f>laps_times[[#This Row],[s.č.]]</f>
        <v>3</v>
      </c>
      <c r="D6" s="131" t="str">
        <f>laps_times[[#This Row],[jméno]]</f>
        <v>Brunner Radek</v>
      </c>
      <c r="E6" s="132">
        <f>laps_times[[#This Row],[roč]]</f>
        <v>1974</v>
      </c>
      <c r="F6" s="132" t="str">
        <f>laps_times[[#This Row],[kat]]</f>
        <v>MB</v>
      </c>
      <c r="G6" s="132">
        <f>laps_times[[#This Row],[poř_kat]]</f>
        <v>1</v>
      </c>
      <c r="H6" s="131" t="str">
        <f>laps_times[[#This Row],[klub]]</f>
        <v>SK Babice</v>
      </c>
      <c r="I6" s="134">
        <f>laps_times[[#This Row],[celk. čas]]</f>
        <v>0.10748936342592592</v>
      </c>
      <c r="J6" s="142" t="str">
        <f>IF(ISBLANK(laps_times[[#This Row],[1]]),"DNF",CONCATENATE(RANK(rounds_cum_time[[#This Row],[1]],rounds_cum_time[1],1),"."))</f>
        <v>1.</v>
      </c>
      <c r="K6" s="142" t="str">
        <f>IF(ISBLANK(laps_times[[#This Row],[2]]),"DNF",CONCATENATE(RANK(rounds_cum_time[[#This Row],[2]],rounds_cum_time[2],1),"."))</f>
        <v>2.</v>
      </c>
      <c r="L6" s="142" t="str">
        <f>IF(ISBLANK(laps_times[[#This Row],[3]]),"DNF",CONCATENATE(RANK(rounds_cum_time[[#This Row],[3]],rounds_cum_time[3],1),"."))</f>
        <v>2.</v>
      </c>
      <c r="M6" s="142" t="str">
        <f>IF(ISBLANK(laps_times[[#This Row],[4]]),"DNF",CONCATENATE(RANK(rounds_cum_time[[#This Row],[4]],rounds_cum_time[4],1),"."))</f>
        <v>2.</v>
      </c>
      <c r="N6" s="142" t="str">
        <f>IF(ISBLANK(laps_times[[#This Row],[5]]),"DNF",CONCATENATE(RANK(rounds_cum_time[[#This Row],[5]],rounds_cum_time[5],1),"."))</f>
        <v>2.</v>
      </c>
      <c r="O6" s="142" t="str">
        <f>IF(ISBLANK(laps_times[[#This Row],[6]]),"DNF",CONCATENATE(RANK(rounds_cum_time[[#This Row],[6]],rounds_cum_time[6],1),"."))</f>
        <v>2.</v>
      </c>
      <c r="P6" s="142" t="str">
        <f>IF(ISBLANK(laps_times[[#This Row],[7]]),"DNF",CONCATENATE(RANK(rounds_cum_time[[#This Row],[7]],rounds_cum_time[7],1),"."))</f>
        <v>2.</v>
      </c>
      <c r="Q6" s="142" t="str">
        <f>IF(ISBLANK(laps_times[[#This Row],[8]]),"DNF",CONCATENATE(RANK(rounds_cum_time[[#This Row],[8]],rounds_cum_time[8],1),"."))</f>
        <v>2.</v>
      </c>
      <c r="R6" s="142" t="str">
        <f>IF(ISBLANK(laps_times[[#This Row],[9]]),"DNF",CONCATENATE(RANK(rounds_cum_time[[#This Row],[9]],rounds_cum_time[9],1),"."))</f>
        <v>2.</v>
      </c>
      <c r="S6" s="142" t="str">
        <f>IF(ISBLANK(laps_times[[#This Row],[10]]),"DNF",CONCATENATE(RANK(rounds_cum_time[[#This Row],[10]],rounds_cum_time[10],1),"."))</f>
        <v>2.</v>
      </c>
      <c r="T6" s="142" t="str">
        <f>IF(ISBLANK(laps_times[[#This Row],[11]]),"DNF",CONCATENATE(RANK(rounds_cum_time[[#This Row],[11]],rounds_cum_time[11],1),"."))</f>
        <v>2.</v>
      </c>
      <c r="U6" s="142" t="str">
        <f>IF(ISBLANK(laps_times[[#This Row],[12]]),"DNF",CONCATENATE(RANK(rounds_cum_time[[#This Row],[12]],rounds_cum_time[12],1),"."))</f>
        <v>2.</v>
      </c>
      <c r="V6" s="142" t="str">
        <f>IF(ISBLANK(laps_times[[#This Row],[13]]),"DNF",CONCATENATE(RANK(rounds_cum_time[[#This Row],[13]],rounds_cum_time[13],1),"."))</f>
        <v>2.</v>
      </c>
      <c r="W6" s="142" t="str">
        <f>IF(ISBLANK(laps_times[[#This Row],[14]]),"DNF",CONCATENATE(RANK(rounds_cum_time[[#This Row],[14]],rounds_cum_time[14],1),"."))</f>
        <v>2.</v>
      </c>
      <c r="X6" s="142" t="str">
        <f>IF(ISBLANK(laps_times[[#This Row],[15]]),"DNF",CONCATENATE(RANK(rounds_cum_time[[#This Row],[15]],rounds_cum_time[15],1),"."))</f>
        <v>2.</v>
      </c>
      <c r="Y6" s="142" t="str">
        <f>IF(ISBLANK(laps_times[[#This Row],[16]]),"DNF",CONCATENATE(RANK(rounds_cum_time[[#This Row],[16]],rounds_cum_time[16],1),"."))</f>
        <v>2.</v>
      </c>
      <c r="Z6" s="142" t="str">
        <f>IF(ISBLANK(laps_times[[#This Row],[17]]),"DNF",CONCATENATE(RANK(rounds_cum_time[[#This Row],[17]],rounds_cum_time[17],1),"."))</f>
        <v>2.</v>
      </c>
      <c r="AA6" s="142" t="str">
        <f>IF(ISBLANK(laps_times[[#This Row],[18]]),"DNF",CONCATENATE(RANK(rounds_cum_time[[#This Row],[18]],rounds_cum_time[18],1),"."))</f>
        <v>2.</v>
      </c>
      <c r="AB6" s="142" t="str">
        <f>IF(ISBLANK(laps_times[[#This Row],[19]]),"DNF",CONCATENATE(RANK(rounds_cum_time[[#This Row],[19]],rounds_cum_time[19],1),"."))</f>
        <v>2.</v>
      </c>
      <c r="AC6" s="142" t="str">
        <f>IF(ISBLANK(laps_times[[#This Row],[20]]),"DNF",CONCATENATE(RANK(rounds_cum_time[[#This Row],[20]],rounds_cum_time[20],1),"."))</f>
        <v>2.</v>
      </c>
      <c r="AD6" s="142" t="str">
        <f>IF(ISBLANK(laps_times[[#This Row],[21]]),"DNF",CONCATENATE(RANK(rounds_cum_time[[#This Row],[21]],rounds_cum_time[21],1),"."))</f>
        <v>2.</v>
      </c>
      <c r="AE6" s="142" t="str">
        <f>IF(ISBLANK(laps_times[[#This Row],[22]]),"DNF",CONCATENATE(RANK(rounds_cum_time[[#This Row],[22]],rounds_cum_time[22],1),"."))</f>
        <v>2.</v>
      </c>
      <c r="AF6" s="142" t="str">
        <f>IF(ISBLANK(laps_times[[#This Row],[23]]),"DNF",CONCATENATE(RANK(rounds_cum_time[[#This Row],[23]],rounds_cum_time[23],1),"."))</f>
        <v>2.</v>
      </c>
      <c r="AG6" s="142" t="str">
        <f>IF(ISBLANK(laps_times[[#This Row],[24]]),"DNF",CONCATENATE(RANK(rounds_cum_time[[#This Row],[24]],rounds_cum_time[24],1),"."))</f>
        <v>2.</v>
      </c>
      <c r="AH6" s="142" t="str">
        <f>IF(ISBLANK(laps_times[[#This Row],[25]]),"DNF",CONCATENATE(RANK(rounds_cum_time[[#This Row],[25]],rounds_cum_time[25],1),"."))</f>
        <v>2.</v>
      </c>
      <c r="AI6" s="142" t="str">
        <f>IF(ISBLANK(laps_times[[#This Row],[26]]),"DNF",CONCATENATE(RANK(rounds_cum_time[[#This Row],[26]],rounds_cum_time[26],1),"."))</f>
        <v>2.</v>
      </c>
      <c r="AJ6" s="142" t="str">
        <f>IF(ISBLANK(laps_times[[#This Row],[27]]),"DNF",CONCATENATE(RANK(rounds_cum_time[[#This Row],[27]],rounds_cum_time[27],1),"."))</f>
        <v>2.</v>
      </c>
      <c r="AK6" s="142" t="str">
        <f>IF(ISBLANK(laps_times[[#This Row],[28]]),"DNF",CONCATENATE(RANK(rounds_cum_time[[#This Row],[28]],rounds_cum_time[28],1),"."))</f>
        <v>2.</v>
      </c>
      <c r="AL6" s="142" t="str">
        <f>IF(ISBLANK(laps_times[[#This Row],[29]]),"DNF",CONCATENATE(RANK(rounds_cum_time[[#This Row],[29]],rounds_cum_time[29],1),"."))</f>
        <v>2.</v>
      </c>
      <c r="AM6" s="142" t="str">
        <f>IF(ISBLANK(laps_times[[#This Row],[30]]),"DNF",CONCATENATE(RANK(rounds_cum_time[[#This Row],[30]],rounds_cum_time[30],1),"."))</f>
        <v>2.</v>
      </c>
      <c r="AN6" s="142" t="str">
        <f>IF(ISBLANK(laps_times[[#This Row],[31]]),"DNF",CONCATENATE(RANK(rounds_cum_time[[#This Row],[31]],rounds_cum_time[31],1),"."))</f>
        <v>2.</v>
      </c>
      <c r="AO6" s="142" t="str">
        <f>IF(ISBLANK(laps_times[[#This Row],[32]]),"DNF",CONCATENATE(RANK(rounds_cum_time[[#This Row],[32]],rounds_cum_time[32],1),"."))</f>
        <v>2.</v>
      </c>
      <c r="AP6" s="142" t="str">
        <f>IF(ISBLANK(laps_times[[#This Row],[33]]),"DNF",CONCATENATE(RANK(rounds_cum_time[[#This Row],[33]],rounds_cum_time[33],1),"."))</f>
        <v>1.</v>
      </c>
      <c r="AQ6" s="142" t="str">
        <f>IF(ISBLANK(laps_times[[#This Row],[34]]),"DNF",CONCATENATE(RANK(rounds_cum_time[[#This Row],[34]],rounds_cum_time[34],1),"."))</f>
        <v>1.</v>
      </c>
      <c r="AR6" s="142" t="str">
        <f>IF(ISBLANK(laps_times[[#This Row],[35]]),"DNF",CONCATENATE(RANK(rounds_cum_time[[#This Row],[35]],rounds_cum_time[35],1),"."))</f>
        <v>1.</v>
      </c>
      <c r="AS6" s="142" t="str">
        <f>IF(ISBLANK(laps_times[[#This Row],[36]]),"DNF",CONCATENATE(RANK(rounds_cum_time[[#This Row],[36]],rounds_cum_time[36],1),"."))</f>
        <v>1.</v>
      </c>
      <c r="AT6" s="142" t="str">
        <f>IF(ISBLANK(laps_times[[#This Row],[37]]),"DNF",CONCATENATE(RANK(rounds_cum_time[[#This Row],[37]],rounds_cum_time[37],1),"."))</f>
        <v>1.</v>
      </c>
      <c r="AU6" s="142" t="str">
        <f>IF(ISBLANK(laps_times[[#This Row],[38]]),"DNF",CONCATENATE(RANK(rounds_cum_time[[#This Row],[38]],rounds_cum_time[38],1),"."))</f>
        <v>1.</v>
      </c>
      <c r="AV6" s="142" t="str">
        <f>IF(ISBLANK(laps_times[[#This Row],[39]]),"DNF",CONCATENATE(RANK(rounds_cum_time[[#This Row],[39]],rounds_cum_time[39],1),"."))</f>
        <v>1.</v>
      </c>
      <c r="AW6" s="142" t="str">
        <f>IF(ISBLANK(laps_times[[#This Row],[40]]),"DNF",CONCATENATE(RANK(rounds_cum_time[[#This Row],[40]],rounds_cum_time[40],1),"."))</f>
        <v>1.</v>
      </c>
      <c r="AX6" s="142" t="str">
        <f>IF(ISBLANK(laps_times[[#This Row],[41]]),"DNF",CONCATENATE(RANK(rounds_cum_time[[#This Row],[41]],rounds_cum_time[41],1),"."))</f>
        <v>1.</v>
      </c>
      <c r="AY6" s="142" t="str">
        <f>IF(ISBLANK(laps_times[[#This Row],[42]]),"DNF",CONCATENATE(RANK(rounds_cum_time[[#This Row],[42]],rounds_cum_time[42],1),"."))</f>
        <v>1.</v>
      </c>
      <c r="AZ6" s="142" t="str">
        <f>IF(ISBLANK(laps_times[[#This Row],[43]]),"DNF",CONCATENATE(RANK(rounds_cum_time[[#This Row],[43]],rounds_cum_time[43],1),"."))</f>
        <v>1.</v>
      </c>
      <c r="BA6" s="142" t="str">
        <f>IF(ISBLANK(laps_times[[#This Row],[44]]),"DNF",CONCATENATE(RANK(rounds_cum_time[[#This Row],[44]],rounds_cum_time[44],1),"."))</f>
        <v>1.</v>
      </c>
      <c r="BB6" s="142" t="str">
        <f>IF(ISBLANK(laps_times[[#This Row],[45]]),"DNF",CONCATENATE(RANK(rounds_cum_time[[#This Row],[45]],rounds_cum_time[45],1),"."))</f>
        <v>1.</v>
      </c>
      <c r="BC6" s="142" t="str">
        <f>IF(ISBLANK(laps_times[[#This Row],[46]]),"DNF",CONCATENATE(RANK(rounds_cum_time[[#This Row],[46]],rounds_cum_time[46],1),"."))</f>
        <v>1.</v>
      </c>
      <c r="BD6" s="142" t="str">
        <f>IF(ISBLANK(laps_times[[#This Row],[47]]),"DNF",CONCATENATE(RANK(rounds_cum_time[[#This Row],[47]],rounds_cum_time[47],1),"."))</f>
        <v>1.</v>
      </c>
      <c r="BE6" s="142" t="str">
        <f>IF(ISBLANK(laps_times[[#This Row],[48]]),"DNF",CONCATENATE(RANK(rounds_cum_time[[#This Row],[48]],rounds_cum_time[48],1),"."))</f>
        <v>1.</v>
      </c>
      <c r="BF6" s="142" t="str">
        <f>IF(ISBLANK(laps_times[[#This Row],[49]]),"DNF",CONCATENATE(RANK(rounds_cum_time[[#This Row],[49]],rounds_cum_time[49],1),"."))</f>
        <v>1.</v>
      </c>
      <c r="BG6" s="142" t="str">
        <f>IF(ISBLANK(laps_times[[#This Row],[50]]),"DNF",CONCATENATE(RANK(rounds_cum_time[[#This Row],[50]],rounds_cum_time[50],1),"."))</f>
        <v>1.</v>
      </c>
      <c r="BH6" s="142" t="str">
        <f>IF(ISBLANK(laps_times[[#This Row],[51]]),"DNF",CONCATENATE(RANK(rounds_cum_time[[#This Row],[51]],rounds_cum_time[51],1),"."))</f>
        <v>1.</v>
      </c>
      <c r="BI6" s="142" t="str">
        <f>IF(ISBLANK(laps_times[[#This Row],[52]]),"DNF",CONCATENATE(RANK(rounds_cum_time[[#This Row],[52]],rounds_cum_time[52],1),"."))</f>
        <v>1.</v>
      </c>
      <c r="BJ6" s="142" t="str">
        <f>IF(ISBLANK(laps_times[[#This Row],[53]]),"DNF",CONCATENATE(RANK(rounds_cum_time[[#This Row],[53]],rounds_cum_time[53],1),"."))</f>
        <v>1.</v>
      </c>
      <c r="BK6" s="142" t="str">
        <f>IF(ISBLANK(laps_times[[#This Row],[54]]),"DNF",CONCATENATE(RANK(rounds_cum_time[[#This Row],[54]],rounds_cum_time[54],1),"."))</f>
        <v>1.</v>
      </c>
      <c r="BL6" s="142" t="str">
        <f>IF(ISBLANK(laps_times[[#This Row],[55]]),"DNF",CONCATENATE(RANK(rounds_cum_time[[#This Row],[55]],rounds_cum_time[55],1),"."))</f>
        <v>1.</v>
      </c>
      <c r="BM6" s="142" t="str">
        <f>IF(ISBLANK(laps_times[[#This Row],[56]]),"DNF",CONCATENATE(RANK(rounds_cum_time[[#This Row],[56]],rounds_cum_time[56],1),"."))</f>
        <v>1.</v>
      </c>
      <c r="BN6" s="142" t="str">
        <f>IF(ISBLANK(laps_times[[#This Row],[57]]),"DNF",CONCATENATE(RANK(rounds_cum_time[[#This Row],[57]],rounds_cum_time[57],1),"."))</f>
        <v>1.</v>
      </c>
      <c r="BO6" s="142" t="str">
        <f>IF(ISBLANK(laps_times[[#This Row],[58]]),"DNF",CONCATENATE(RANK(rounds_cum_time[[#This Row],[58]],rounds_cum_time[58],1),"."))</f>
        <v>1.</v>
      </c>
      <c r="BP6" s="142" t="str">
        <f>IF(ISBLANK(laps_times[[#This Row],[59]]),"DNF",CONCATENATE(RANK(rounds_cum_time[[#This Row],[59]],rounds_cum_time[59],1),"."))</f>
        <v>1.</v>
      </c>
      <c r="BQ6" s="142" t="str">
        <f>IF(ISBLANK(laps_times[[#This Row],[60]]),"DNF",CONCATENATE(RANK(rounds_cum_time[[#This Row],[60]],rounds_cum_time[60],1),"."))</f>
        <v>1.</v>
      </c>
      <c r="BR6" s="142" t="str">
        <f>IF(ISBLANK(laps_times[[#This Row],[61]]),"DNF",CONCATENATE(RANK(rounds_cum_time[[#This Row],[61]],rounds_cum_time[61],1),"."))</f>
        <v>1.</v>
      </c>
      <c r="BS6" s="142" t="str">
        <f>IF(ISBLANK(laps_times[[#This Row],[62]]),"DNF",CONCATENATE(RANK(rounds_cum_time[[#This Row],[62]],rounds_cum_time[62],1),"."))</f>
        <v>1.</v>
      </c>
      <c r="BT6" s="143" t="str">
        <f>IF(ISBLANK(laps_times[[#This Row],[63]]),"DNF",CONCATENATE(RANK(rounds_cum_time[[#This Row],[63]],rounds_cum_time[63],1),"."))</f>
        <v>1.</v>
      </c>
    </row>
    <row r="7" spans="2:72" x14ac:dyDescent="0.2">
      <c r="B7" s="130">
        <f>laps_times[[#This Row],[poř]]</f>
        <v>2</v>
      </c>
      <c r="C7" s="141">
        <f>laps_times[[#This Row],[s.č.]]</f>
        <v>1</v>
      </c>
      <c r="D7" s="131" t="str">
        <f>laps_times[[#This Row],[jméno]]</f>
        <v>Orálek Daniel</v>
      </c>
      <c r="E7" s="132">
        <f>laps_times[[#This Row],[roč]]</f>
        <v>1970</v>
      </c>
      <c r="F7" s="132" t="str">
        <f>laps_times[[#This Row],[kat]]</f>
        <v>MB</v>
      </c>
      <c r="G7" s="132">
        <f>laps_times[[#This Row],[poř_kat]]</f>
        <v>2</v>
      </c>
      <c r="H7" s="131" t="str">
        <f>laps_times[[#This Row],[klub]]</f>
        <v>AC Moravská Slavia/Adidas Boost Team</v>
      </c>
      <c r="I7" s="134">
        <f>laps_times[[#This Row],[celk. čas]]</f>
        <v>0.11122703703703703</v>
      </c>
      <c r="J7" s="142" t="str">
        <f>IF(ISBLANK(laps_times[[#This Row],[1]]),"DNF",CONCATENATE(RANK(rounds_cum_time[[#This Row],[1]],rounds_cum_time[1],1),"."))</f>
        <v>2.</v>
      </c>
      <c r="K7" s="142" t="str">
        <f>IF(ISBLANK(laps_times[[#This Row],[2]]),"DNF",CONCATENATE(RANK(rounds_cum_time[[#This Row],[2]],rounds_cum_time[2],1),"."))</f>
        <v>1.</v>
      </c>
      <c r="L7" s="142" t="str">
        <f>IF(ISBLANK(laps_times[[#This Row],[3]]),"DNF",CONCATENATE(RANK(rounds_cum_time[[#This Row],[3]],rounds_cum_time[3],1),"."))</f>
        <v>1.</v>
      </c>
      <c r="M7" s="142" t="str">
        <f>IF(ISBLANK(laps_times[[#This Row],[4]]),"DNF",CONCATENATE(RANK(rounds_cum_time[[#This Row],[4]],rounds_cum_time[4],1),"."))</f>
        <v>1.</v>
      </c>
      <c r="N7" s="142" t="str">
        <f>IF(ISBLANK(laps_times[[#This Row],[5]]),"DNF",CONCATENATE(RANK(rounds_cum_time[[#This Row],[5]],rounds_cum_time[5],1),"."))</f>
        <v>1.</v>
      </c>
      <c r="O7" s="142" t="str">
        <f>IF(ISBLANK(laps_times[[#This Row],[6]]),"DNF",CONCATENATE(RANK(rounds_cum_time[[#This Row],[6]],rounds_cum_time[6],1),"."))</f>
        <v>1.</v>
      </c>
      <c r="P7" s="142" t="str">
        <f>IF(ISBLANK(laps_times[[#This Row],[7]]),"DNF",CONCATENATE(RANK(rounds_cum_time[[#This Row],[7]],rounds_cum_time[7],1),"."))</f>
        <v>1.</v>
      </c>
      <c r="Q7" s="142" t="str">
        <f>IF(ISBLANK(laps_times[[#This Row],[8]]),"DNF",CONCATENATE(RANK(rounds_cum_time[[#This Row],[8]],rounds_cum_time[8],1),"."))</f>
        <v>1.</v>
      </c>
      <c r="R7" s="142" t="str">
        <f>IF(ISBLANK(laps_times[[#This Row],[9]]),"DNF",CONCATENATE(RANK(rounds_cum_time[[#This Row],[9]],rounds_cum_time[9],1),"."))</f>
        <v>1.</v>
      </c>
      <c r="S7" s="142" t="str">
        <f>IF(ISBLANK(laps_times[[#This Row],[10]]),"DNF",CONCATENATE(RANK(rounds_cum_time[[#This Row],[10]],rounds_cum_time[10],1),"."))</f>
        <v>1.</v>
      </c>
      <c r="T7" s="142" t="str">
        <f>IF(ISBLANK(laps_times[[#This Row],[11]]),"DNF",CONCATENATE(RANK(rounds_cum_time[[#This Row],[11]],rounds_cum_time[11],1),"."))</f>
        <v>1.</v>
      </c>
      <c r="U7" s="142" t="str">
        <f>IF(ISBLANK(laps_times[[#This Row],[12]]),"DNF",CONCATENATE(RANK(rounds_cum_time[[#This Row],[12]],rounds_cum_time[12],1),"."))</f>
        <v>1.</v>
      </c>
      <c r="V7" s="142" t="str">
        <f>IF(ISBLANK(laps_times[[#This Row],[13]]),"DNF",CONCATENATE(RANK(rounds_cum_time[[#This Row],[13]],rounds_cum_time[13],1),"."))</f>
        <v>1.</v>
      </c>
      <c r="W7" s="142" t="str">
        <f>IF(ISBLANK(laps_times[[#This Row],[14]]),"DNF",CONCATENATE(RANK(rounds_cum_time[[#This Row],[14]],rounds_cum_time[14],1),"."))</f>
        <v>1.</v>
      </c>
      <c r="X7" s="142" t="str">
        <f>IF(ISBLANK(laps_times[[#This Row],[15]]),"DNF",CONCATENATE(RANK(rounds_cum_time[[#This Row],[15]],rounds_cum_time[15],1),"."))</f>
        <v>1.</v>
      </c>
      <c r="Y7" s="142" t="str">
        <f>IF(ISBLANK(laps_times[[#This Row],[16]]),"DNF",CONCATENATE(RANK(rounds_cum_time[[#This Row],[16]],rounds_cum_time[16],1),"."))</f>
        <v>1.</v>
      </c>
      <c r="Z7" s="142" t="str">
        <f>IF(ISBLANK(laps_times[[#This Row],[17]]),"DNF",CONCATENATE(RANK(rounds_cum_time[[#This Row],[17]],rounds_cum_time[17],1),"."))</f>
        <v>1.</v>
      </c>
      <c r="AA7" s="142" t="str">
        <f>IF(ISBLANK(laps_times[[#This Row],[18]]),"DNF",CONCATENATE(RANK(rounds_cum_time[[#This Row],[18]],rounds_cum_time[18],1),"."))</f>
        <v>1.</v>
      </c>
      <c r="AB7" s="142" t="str">
        <f>IF(ISBLANK(laps_times[[#This Row],[19]]),"DNF",CONCATENATE(RANK(rounds_cum_time[[#This Row],[19]],rounds_cum_time[19],1),"."))</f>
        <v>1.</v>
      </c>
      <c r="AC7" s="142" t="str">
        <f>IF(ISBLANK(laps_times[[#This Row],[20]]),"DNF",CONCATENATE(RANK(rounds_cum_time[[#This Row],[20]],rounds_cum_time[20],1),"."))</f>
        <v>1.</v>
      </c>
      <c r="AD7" s="142" t="str">
        <f>IF(ISBLANK(laps_times[[#This Row],[21]]),"DNF",CONCATENATE(RANK(rounds_cum_time[[#This Row],[21]],rounds_cum_time[21],1),"."))</f>
        <v>1.</v>
      </c>
      <c r="AE7" s="142" t="str">
        <f>IF(ISBLANK(laps_times[[#This Row],[22]]),"DNF",CONCATENATE(RANK(rounds_cum_time[[#This Row],[22]],rounds_cum_time[22],1),"."))</f>
        <v>1.</v>
      </c>
      <c r="AF7" s="142" t="str">
        <f>IF(ISBLANK(laps_times[[#This Row],[23]]),"DNF",CONCATENATE(RANK(rounds_cum_time[[#This Row],[23]],rounds_cum_time[23],1),"."))</f>
        <v>1.</v>
      </c>
      <c r="AG7" s="142" t="str">
        <f>IF(ISBLANK(laps_times[[#This Row],[24]]),"DNF",CONCATENATE(RANK(rounds_cum_time[[#This Row],[24]],rounds_cum_time[24],1),"."))</f>
        <v>1.</v>
      </c>
      <c r="AH7" s="142" t="str">
        <f>IF(ISBLANK(laps_times[[#This Row],[25]]),"DNF",CONCATENATE(RANK(rounds_cum_time[[#This Row],[25]],rounds_cum_time[25],1),"."))</f>
        <v>1.</v>
      </c>
      <c r="AI7" s="142" t="str">
        <f>IF(ISBLANK(laps_times[[#This Row],[26]]),"DNF",CONCATENATE(RANK(rounds_cum_time[[#This Row],[26]],rounds_cum_time[26],1),"."))</f>
        <v>1.</v>
      </c>
      <c r="AJ7" s="142" t="str">
        <f>IF(ISBLANK(laps_times[[#This Row],[27]]),"DNF",CONCATENATE(RANK(rounds_cum_time[[#This Row],[27]],rounds_cum_time[27],1),"."))</f>
        <v>1.</v>
      </c>
      <c r="AK7" s="142" t="str">
        <f>IF(ISBLANK(laps_times[[#This Row],[28]]),"DNF",CONCATENATE(RANK(rounds_cum_time[[#This Row],[28]],rounds_cum_time[28],1),"."))</f>
        <v>1.</v>
      </c>
      <c r="AL7" s="142" t="str">
        <f>IF(ISBLANK(laps_times[[#This Row],[29]]),"DNF",CONCATENATE(RANK(rounds_cum_time[[#This Row],[29]],rounds_cum_time[29],1),"."))</f>
        <v>1.</v>
      </c>
      <c r="AM7" s="142" t="str">
        <f>IF(ISBLANK(laps_times[[#This Row],[30]]),"DNF",CONCATENATE(RANK(rounds_cum_time[[#This Row],[30]],rounds_cum_time[30],1),"."))</f>
        <v>1.</v>
      </c>
      <c r="AN7" s="142" t="str">
        <f>IF(ISBLANK(laps_times[[#This Row],[31]]),"DNF",CONCATENATE(RANK(rounds_cum_time[[#This Row],[31]],rounds_cum_time[31],1),"."))</f>
        <v>1.</v>
      </c>
      <c r="AO7" s="142" t="str">
        <f>IF(ISBLANK(laps_times[[#This Row],[32]]),"DNF",CONCATENATE(RANK(rounds_cum_time[[#This Row],[32]],rounds_cum_time[32],1),"."))</f>
        <v>1.</v>
      </c>
      <c r="AP7" s="142" t="str">
        <f>IF(ISBLANK(laps_times[[#This Row],[33]]),"DNF",CONCATENATE(RANK(rounds_cum_time[[#This Row],[33]],rounds_cum_time[33],1),"."))</f>
        <v>2.</v>
      </c>
      <c r="AQ7" s="142" t="str">
        <f>IF(ISBLANK(laps_times[[#This Row],[34]]),"DNF",CONCATENATE(RANK(rounds_cum_time[[#This Row],[34]],rounds_cum_time[34],1),"."))</f>
        <v>2.</v>
      </c>
      <c r="AR7" s="142" t="str">
        <f>IF(ISBLANK(laps_times[[#This Row],[35]]),"DNF",CONCATENATE(RANK(rounds_cum_time[[#This Row],[35]],rounds_cum_time[35],1),"."))</f>
        <v>2.</v>
      </c>
      <c r="AS7" s="142" t="str">
        <f>IF(ISBLANK(laps_times[[#This Row],[36]]),"DNF",CONCATENATE(RANK(rounds_cum_time[[#This Row],[36]],rounds_cum_time[36],1),"."))</f>
        <v>2.</v>
      </c>
      <c r="AT7" s="142" t="str">
        <f>IF(ISBLANK(laps_times[[#This Row],[37]]),"DNF",CONCATENATE(RANK(rounds_cum_time[[#This Row],[37]],rounds_cum_time[37],1),"."))</f>
        <v>2.</v>
      </c>
      <c r="AU7" s="142" t="str">
        <f>IF(ISBLANK(laps_times[[#This Row],[38]]),"DNF",CONCATENATE(RANK(rounds_cum_time[[#This Row],[38]],rounds_cum_time[38],1),"."))</f>
        <v>2.</v>
      </c>
      <c r="AV7" s="142" t="str">
        <f>IF(ISBLANK(laps_times[[#This Row],[39]]),"DNF",CONCATENATE(RANK(rounds_cum_time[[#This Row],[39]],rounds_cum_time[39],1),"."))</f>
        <v>2.</v>
      </c>
      <c r="AW7" s="142" t="str">
        <f>IF(ISBLANK(laps_times[[#This Row],[40]]),"DNF",CONCATENATE(RANK(rounds_cum_time[[#This Row],[40]],rounds_cum_time[40],1),"."))</f>
        <v>2.</v>
      </c>
      <c r="AX7" s="142" t="str">
        <f>IF(ISBLANK(laps_times[[#This Row],[41]]),"DNF",CONCATENATE(RANK(rounds_cum_time[[#This Row],[41]],rounds_cum_time[41],1),"."))</f>
        <v>2.</v>
      </c>
      <c r="AY7" s="142" t="str">
        <f>IF(ISBLANK(laps_times[[#This Row],[42]]),"DNF",CONCATENATE(RANK(rounds_cum_time[[#This Row],[42]],rounds_cum_time[42],1),"."))</f>
        <v>2.</v>
      </c>
      <c r="AZ7" s="142" t="str">
        <f>IF(ISBLANK(laps_times[[#This Row],[43]]),"DNF",CONCATENATE(RANK(rounds_cum_time[[#This Row],[43]],rounds_cum_time[43],1),"."))</f>
        <v>2.</v>
      </c>
      <c r="BA7" s="142" t="str">
        <f>IF(ISBLANK(laps_times[[#This Row],[44]]),"DNF",CONCATENATE(RANK(rounds_cum_time[[#This Row],[44]],rounds_cum_time[44],1),"."))</f>
        <v>2.</v>
      </c>
      <c r="BB7" s="142" t="str">
        <f>IF(ISBLANK(laps_times[[#This Row],[45]]),"DNF",CONCATENATE(RANK(rounds_cum_time[[#This Row],[45]],rounds_cum_time[45],1),"."))</f>
        <v>2.</v>
      </c>
      <c r="BC7" s="142" t="str">
        <f>IF(ISBLANK(laps_times[[#This Row],[46]]),"DNF",CONCATENATE(RANK(rounds_cum_time[[#This Row],[46]],rounds_cum_time[46],1),"."))</f>
        <v>2.</v>
      </c>
      <c r="BD7" s="142" t="str">
        <f>IF(ISBLANK(laps_times[[#This Row],[47]]),"DNF",CONCATENATE(RANK(rounds_cum_time[[#This Row],[47]],rounds_cum_time[47],1),"."))</f>
        <v>2.</v>
      </c>
      <c r="BE7" s="142" t="str">
        <f>IF(ISBLANK(laps_times[[#This Row],[48]]),"DNF",CONCATENATE(RANK(rounds_cum_time[[#This Row],[48]],rounds_cum_time[48],1),"."))</f>
        <v>2.</v>
      </c>
      <c r="BF7" s="142" t="str">
        <f>IF(ISBLANK(laps_times[[#This Row],[49]]),"DNF",CONCATENATE(RANK(rounds_cum_time[[#This Row],[49]],rounds_cum_time[49],1),"."))</f>
        <v>2.</v>
      </c>
      <c r="BG7" s="142" t="str">
        <f>IF(ISBLANK(laps_times[[#This Row],[50]]),"DNF",CONCATENATE(RANK(rounds_cum_time[[#This Row],[50]],rounds_cum_time[50],1),"."))</f>
        <v>2.</v>
      </c>
      <c r="BH7" s="142" t="str">
        <f>IF(ISBLANK(laps_times[[#This Row],[51]]),"DNF",CONCATENATE(RANK(rounds_cum_time[[#This Row],[51]],rounds_cum_time[51],1),"."))</f>
        <v>2.</v>
      </c>
      <c r="BI7" s="142" t="str">
        <f>IF(ISBLANK(laps_times[[#This Row],[52]]),"DNF",CONCATENATE(RANK(rounds_cum_time[[#This Row],[52]],rounds_cum_time[52],1),"."))</f>
        <v>2.</v>
      </c>
      <c r="BJ7" s="142" t="str">
        <f>IF(ISBLANK(laps_times[[#This Row],[53]]),"DNF",CONCATENATE(RANK(rounds_cum_time[[#This Row],[53]],rounds_cum_time[53],1),"."))</f>
        <v>2.</v>
      </c>
      <c r="BK7" s="142" t="str">
        <f>IF(ISBLANK(laps_times[[#This Row],[54]]),"DNF",CONCATENATE(RANK(rounds_cum_time[[#This Row],[54]],rounds_cum_time[54],1),"."))</f>
        <v>2.</v>
      </c>
      <c r="BL7" s="142" t="str">
        <f>IF(ISBLANK(laps_times[[#This Row],[55]]),"DNF",CONCATENATE(RANK(rounds_cum_time[[#This Row],[55]],rounds_cum_time[55],1),"."))</f>
        <v>2.</v>
      </c>
      <c r="BM7" s="142" t="str">
        <f>IF(ISBLANK(laps_times[[#This Row],[56]]),"DNF",CONCATENATE(RANK(rounds_cum_time[[#This Row],[56]],rounds_cum_time[56],1),"."))</f>
        <v>2.</v>
      </c>
      <c r="BN7" s="142" t="str">
        <f>IF(ISBLANK(laps_times[[#This Row],[57]]),"DNF",CONCATENATE(RANK(rounds_cum_time[[#This Row],[57]],rounds_cum_time[57],1),"."))</f>
        <v>2.</v>
      </c>
      <c r="BO7" s="142" t="str">
        <f>IF(ISBLANK(laps_times[[#This Row],[58]]),"DNF",CONCATENATE(RANK(rounds_cum_time[[#This Row],[58]],rounds_cum_time[58],1),"."))</f>
        <v>2.</v>
      </c>
      <c r="BP7" s="142" t="str">
        <f>IF(ISBLANK(laps_times[[#This Row],[59]]),"DNF",CONCATENATE(RANK(rounds_cum_time[[#This Row],[59]],rounds_cum_time[59],1),"."))</f>
        <v>2.</v>
      </c>
      <c r="BQ7" s="142" t="str">
        <f>IF(ISBLANK(laps_times[[#This Row],[60]]),"DNF",CONCATENATE(RANK(rounds_cum_time[[#This Row],[60]],rounds_cum_time[60],1),"."))</f>
        <v>2.</v>
      </c>
      <c r="BR7" s="142" t="str">
        <f>IF(ISBLANK(laps_times[[#This Row],[61]]),"DNF",CONCATENATE(RANK(rounds_cum_time[[#This Row],[61]],rounds_cum_time[61],1),"."))</f>
        <v>2.</v>
      </c>
      <c r="BS7" s="142" t="str">
        <f>IF(ISBLANK(laps_times[[#This Row],[62]]),"DNF",CONCATENATE(RANK(rounds_cum_time[[#This Row],[62]],rounds_cum_time[62],1),"."))</f>
        <v>2.</v>
      </c>
      <c r="BT7" s="143" t="str">
        <f>IF(ISBLANK(laps_times[[#This Row],[63]]),"DNF",CONCATENATE(RANK(rounds_cum_time[[#This Row],[63]],rounds_cum_time[63],1),"."))</f>
        <v>2.</v>
      </c>
    </row>
    <row r="8" spans="2:72" x14ac:dyDescent="0.2">
      <c r="B8" s="130">
        <f>laps_times[[#This Row],[poř]]</f>
        <v>3</v>
      </c>
      <c r="C8" s="141">
        <f>laps_times[[#This Row],[s.č.]]</f>
        <v>12</v>
      </c>
      <c r="D8" s="131" t="str">
        <f>laps_times[[#This Row],[jméno]]</f>
        <v>Hostička Jan</v>
      </c>
      <c r="E8" s="132">
        <f>laps_times[[#This Row],[roč]]</f>
        <v>1979</v>
      </c>
      <c r="F8" s="132" t="str">
        <f>laps_times[[#This Row],[kat]]</f>
        <v>MA</v>
      </c>
      <c r="G8" s="132">
        <f>laps_times[[#This Row],[poř_kat]]</f>
        <v>1</v>
      </c>
      <c r="H8" s="131" t="str">
        <f>laps_times[[#This Row],[klub]]</f>
        <v>-</v>
      </c>
      <c r="I8" s="134">
        <f>laps_times[[#This Row],[celk. čas]]</f>
        <v>0.11676555555555557</v>
      </c>
      <c r="J8" s="142" t="str">
        <f>IF(ISBLANK(laps_times[[#This Row],[1]]),"DNF",CONCATENATE(RANK(rounds_cum_time[[#This Row],[1]],rounds_cum_time[1],1),"."))</f>
        <v>5.</v>
      </c>
      <c r="K8" s="142" t="str">
        <f>IF(ISBLANK(laps_times[[#This Row],[2]]),"DNF",CONCATENATE(RANK(rounds_cum_time[[#This Row],[2]],rounds_cum_time[2],1),"."))</f>
        <v>5.</v>
      </c>
      <c r="L8" s="142" t="str">
        <f>IF(ISBLANK(laps_times[[#This Row],[3]]),"DNF",CONCATENATE(RANK(rounds_cum_time[[#This Row],[3]],rounds_cum_time[3],1),"."))</f>
        <v>4.</v>
      </c>
      <c r="M8" s="142" t="str">
        <f>IF(ISBLANK(laps_times[[#This Row],[4]]),"DNF",CONCATENATE(RANK(rounds_cum_time[[#This Row],[4]],rounds_cum_time[4],1),"."))</f>
        <v>4.</v>
      </c>
      <c r="N8" s="142" t="str">
        <f>IF(ISBLANK(laps_times[[#This Row],[5]]),"DNF",CONCATENATE(RANK(rounds_cum_time[[#This Row],[5]],rounds_cum_time[5],1),"."))</f>
        <v>4.</v>
      </c>
      <c r="O8" s="142" t="str">
        <f>IF(ISBLANK(laps_times[[#This Row],[6]]),"DNF",CONCATENATE(RANK(rounds_cum_time[[#This Row],[6]],rounds_cum_time[6],1),"."))</f>
        <v>4.</v>
      </c>
      <c r="P8" s="142" t="str">
        <f>IF(ISBLANK(laps_times[[#This Row],[7]]),"DNF",CONCATENATE(RANK(rounds_cum_time[[#This Row],[7]],rounds_cum_time[7],1),"."))</f>
        <v>4.</v>
      </c>
      <c r="Q8" s="142" t="str">
        <f>IF(ISBLANK(laps_times[[#This Row],[8]]),"DNF",CONCATENATE(RANK(rounds_cum_time[[#This Row],[8]],rounds_cum_time[8],1),"."))</f>
        <v>4.</v>
      </c>
      <c r="R8" s="142" t="str">
        <f>IF(ISBLANK(laps_times[[#This Row],[9]]),"DNF",CONCATENATE(RANK(rounds_cum_time[[#This Row],[9]],rounds_cum_time[9],1),"."))</f>
        <v>4.</v>
      </c>
      <c r="S8" s="142" t="str">
        <f>IF(ISBLANK(laps_times[[#This Row],[10]]),"DNF",CONCATENATE(RANK(rounds_cum_time[[#This Row],[10]],rounds_cum_time[10],1),"."))</f>
        <v>4.</v>
      </c>
      <c r="T8" s="142" t="str">
        <f>IF(ISBLANK(laps_times[[#This Row],[11]]),"DNF",CONCATENATE(RANK(rounds_cum_time[[#This Row],[11]],rounds_cum_time[11],1),"."))</f>
        <v>5.</v>
      </c>
      <c r="U8" s="142" t="str">
        <f>IF(ISBLANK(laps_times[[#This Row],[12]]),"DNF",CONCATENATE(RANK(rounds_cum_time[[#This Row],[12]],rounds_cum_time[12],1),"."))</f>
        <v>4.</v>
      </c>
      <c r="V8" s="142" t="str">
        <f>IF(ISBLANK(laps_times[[#This Row],[13]]),"DNF",CONCATENATE(RANK(rounds_cum_time[[#This Row],[13]],rounds_cum_time[13],1),"."))</f>
        <v>4.</v>
      </c>
      <c r="W8" s="142" t="str">
        <f>IF(ISBLANK(laps_times[[#This Row],[14]]),"DNF",CONCATENATE(RANK(rounds_cum_time[[#This Row],[14]],rounds_cum_time[14],1),"."))</f>
        <v>4.</v>
      </c>
      <c r="X8" s="142" t="str">
        <f>IF(ISBLANK(laps_times[[#This Row],[15]]),"DNF",CONCATENATE(RANK(rounds_cum_time[[#This Row],[15]],rounds_cum_time[15],1),"."))</f>
        <v>4.</v>
      </c>
      <c r="Y8" s="142" t="str">
        <f>IF(ISBLANK(laps_times[[#This Row],[16]]),"DNF",CONCATENATE(RANK(rounds_cum_time[[#This Row],[16]],rounds_cum_time[16],1),"."))</f>
        <v>4.</v>
      </c>
      <c r="Z8" s="142" t="str">
        <f>IF(ISBLANK(laps_times[[#This Row],[17]]),"DNF",CONCATENATE(RANK(rounds_cum_time[[#This Row],[17]],rounds_cum_time[17],1),"."))</f>
        <v>4.</v>
      </c>
      <c r="AA8" s="142" t="str">
        <f>IF(ISBLANK(laps_times[[#This Row],[18]]),"DNF",CONCATENATE(RANK(rounds_cum_time[[#This Row],[18]],rounds_cum_time[18],1),"."))</f>
        <v>4.</v>
      </c>
      <c r="AB8" s="142" t="str">
        <f>IF(ISBLANK(laps_times[[#This Row],[19]]),"DNF",CONCATENATE(RANK(rounds_cum_time[[#This Row],[19]],rounds_cum_time[19],1),"."))</f>
        <v>4.</v>
      </c>
      <c r="AC8" s="142" t="str">
        <f>IF(ISBLANK(laps_times[[#This Row],[20]]),"DNF",CONCATENATE(RANK(rounds_cum_time[[#This Row],[20]],rounds_cum_time[20],1),"."))</f>
        <v>4.</v>
      </c>
      <c r="AD8" s="142" t="str">
        <f>IF(ISBLANK(laps_times[[#This Row],[21]]),"DNF",CONCATENATE(RANK(rounds_cum_time[[#This Row],[21]],rounds_cum_time[21],1),"."))</f>
        <v>4.</v>
      </c>
      <c r="AE8" s="142" t="str">
        <f>IF(ISBLANK(laps_times[[#This Row],[22]]),"DNF",CONCATENATE(RANK(rounds_cum_time[[#This Row],[22]],rounds_cum_time[22],1),"."))</f>
        <v>4.</v>
      </c>
      <c r="AF8" s="142" t="str">
        <f>IF(ISBLANK(laps_times[[#This Row],[23]]),"DNF",CONCATENATE(RANK(rounds_cum_time[[#This Row],[23]],rounds_cum_time[23],1),"."))</f>
        <v>4.</v>
      </c>
      <c r="AG8" s="142" t="str">
        <f>IF(ISBLANK(laps_times[[#This Row],[24]]),"DNF",CONCATENATE(RANK(rounds_cum_time[[#This Row],[24]],rounds_cum_time[24],1),"."))</f>
        <v>4.</v>
      </c>
      <c r="AH8" s="142" t="str">
        <f>IF(ISBLANK(laps_times[[#This Row],[25]]),"DNF",CONCATENATE(RANK(rounds_cum_time[[#This Row],[25]],rounds_cum_time[25],1),"."))</f>
        <v>4.</v>
      </c>
      <c r="AI8" s="142" t="str">
        <f>IF(ISBLANK(laps_times[[#This Row],[26]]),"DNF",CONCATENATE(RANK(rounds_cum_time[[#This Row],[26]],rounds_cum_time[26],1),"."))</f>
        <v>4.</v>
      </c>
      <c r="AJ8" s="142" t="str">
        <f>IF(ISBLANK(laps_times[[#This Row],[27]]),"DNF",CONCATENATE(RANK(rounds_cum_time[[#This Row],[27]],rounds_cum_time[27],1),"."))</f>
        <v>4.</v>
      </c>
      <c r="AK8" s="142" t="str">
        <f>IF(ISBLANK(laps_times[[#This Row],[28]]),"DNF",CONCATENATE(RANK(rounds_cum_time[[#This Row],[28]],rounds_cum_time[28],1),"."))</f>
        <v>4.</v>
      </c>
      <c r="AL8" s="142" t="str">
        <f>IF(ISBLANK(laps_times[[#This Row],[29]]),"DNF",CONCATENATE(RANK(rounds_cum_time[[#This Row],[29]],rounds_cum_time[29],1),"."))</f>
        <v>4.</v>
      </c>
      <c r="AM8" s="142" t="str">
        <f>IF(ISBLANK(laps_times[[#This Row],[30]]),"DNF",CONCATENATE(RANK(rounds_cum_time[[#This Row],[30]],rounds_cum_time[30],1),"."))</f>
        <v>4.</v>
      </c>
      <c r="AN8" s="142" t="str">
        <f>IF(ISBLANK(laps_times[[#This Row],[31]]),"DNF",CONCATENATE(RANK(rounds_cum_time[[#This Row],[31]],rounds_cum_time[31],1),"."))</f>
        <v>4.</v>
      </c>
      <c r="AO8" s="142" t="str">
        <f>IF(ISBLANK(laps_times[[#This Row],[32]]),"DNF",CONCATENATE(RANK(rounds_cum_time[[#This Row],[32]],rounds_cum_time[32],1),"."))</f>
        <v>4.</v>
      </c>
      <c r="AP8" s="142" t="str">
        <f>IF(ISBLANK(laps_times[[#This Row],[33]]),"DNF",CONCATENATE(RANK(rounds_cum_time[[#This Row],[33]],rounds_cum_time[33],1),"."))</f>
        <v>4.</v>
      </c>
      <c r="AQ8" s="142" t="str">
        <f>IF(ISBLANK(laps_times[[#This Row],[34]]),"DNF",CONCATENATE(RANK(rounds_cum_time[[#This Row],[34]],rounds_cum_time[34],1),"."))</f>
        <v>4.</v>
      </c>
      <c r="AR8" s="142" t="str">
        <f>IF(ISBLANK(laps_times[[#This Row],[35]]),"DNF",CONCATENATE(RANK(rounds_cum_time[[#This Row],[35]],rounds_cum_time[35],1),"."))</f>
        <v>4.</v>
      </c>
      <c r="AS8" s="142" t="str">
        <f>IF(ISBLANK(laps_times[[#This Row],[36]]),"DNF",CONCATENATE(RANK(rounds_cum_time[[#This Row],[36]],rounds_cum_time[36],1),"."))</f>
        <v>3.</v>
      </c>
      <c r="AT8" s="142" t="str">
        <f>IF(ISBLANK(laps_times[[#This Row],[37]]),"DNF",CONCATENATE(RANK(rounds_cum_time[[#This Row],[37]],rounds_cum_time[37],1),"."))</f>
        <v>4.</v>
      </c>
      <c r="AU8" s="142" t="str">
        <f>IF(ISBLANK(laps_times[[#This Row],[38]]),"DNF",CONCATENATE(RANK(rounds_cum_time[[#This Row],[38]],rounds_cum_time[38],1),"."))</f>
        <v>3.</v>
      </c>
      <c r="AV8" s="142" t="str">
        <f>IF(ISBLANK(laps_times[[#This Row],[39]]),"DNF",CONCATENATE(RANK(rounds_cum_time[[#This Row],[39]],rounds_cum_time[39],1),"."))</f>
        <v>3.</v>
      </c>
      <c r="AW8" s="142" t="str">
        <f>IF(ISBLANK(laps_times[[#This Row],[40]]),"DNF",CONCATENATE(RANK(rounds_cum_time[[#This Row],[40]],rounds_cum_time[40],1),"."))</f>
        <v>3.</v>
      </c>
      <c r="AX8" s="142" t="str">
        <f>IF(ISBLANK(laps_times[[#This Row],[41]]),"DNF",CONCATENATE(RANK(rounds_cum_time[[#This Row],[41]],rounds_cum_time[41],1),"."))</f>
        <v>3.</v>
      </c>
      <c r="AY8" s="142" t="str">
        <f>IF(ISBLANK(laps_times[[#This Row],[42]]),"DNF",CONCATENATE(RANK(rounds_cum_time[[#This Row],[42]],rounds_cum_time[42],1),"."))</f>
        <v>3.</v>
      </c>
      <c r="AZ8" s="142" t="str">
        <f>IF(ISBLANK(laps_times[[#This Row],[43]]),"DNF",CONCATENATE(RANK(rounds_cum_time[[#This Row],[43]],rounds_cum_time[43],1),"."))</f>
        <v>3.</v>
      </c>
      <c r="BA8" s="142" t="str">
        <f>IF(ISBLANK(laps_times[[#This Row],[44]]),"DNF",CONCATENATE(RANK(rounds_cum_time[[#This Row],[44]],rounds_cum_time[44],1),"."))</f>
        <v>3.</v>
      </c>
      <c r="BB8" s="142" t="str">
        <f>IF(ISBLANK(laps_times[[#This Row],[45]]),"DNF",CONCATENATE(RANK(rounds_cum_time[[#This Row],[45]],rounds_cum_time[45],1),"."))</f>
        <v>3.</v>
      </c>
      <c r="BC8" s="142" t="str">
        <f>IF(ISBLANK(laps_times[[#This Row],[46]]),"DNF",CONCATENATE(RANK(rounds_cum_time[[#This Row],[46]],rounds_cum_time[46],1),"."))</f>
        <v>3.</v>
      </c>
      <c r="BD8" s="142" t="str">
        <f>IF(ISBLANK(laps_times[[#This Row],[47]]),"DNF",CONCATENATE(RANK(rounds_cum_time[[#This Row],[47]],rounds_cum_time[47],1),"."))</f>
        <v>3.</v>
      </c>
      <c r="BE8" s="142" t="str">
        <f>IF(ISBLANK(laps_times[[#This Row],[48]]),"DNF",CONCATENATE(RANK(rounds_cum_time[[#This Row],[48]],rounds_cum_time[48],1),"."))</f>
        <v>3.</v>
      </c>
      <c r="BF8" s="142" t="str">
        <f>IF(ISBLANK(laps_times[[#This Row],[49]]),"DNF",CONCATENATE(RANK(rounds_cum_time[[#This Row],[49]],rounds_cum_time[49],1),"."))</f>
        <v>3.</v>
      </c>
      <c r="BG8" s="142" t="str">
        <f>IF(ISBLANK(laps_times[[#This Row],[50]]),"DNF",CONCATENATE(RANK(rounds_cum_time[[#This Row],[50]],rounds_cum_time[50],1),"."))</f>
        <v>3.</v>
      </c>
      <c r="BH8" s="142" t="str">
        <f>IF(ISBLANK(laps_times[[#This Row],[51]]),"DNF",CONCATENATE(RANK(rounds_cum_time[[#This Row],[51]],rounds_cum_time[51],1),"."))</f>
        <v>3.</v>
      </c>
      <c r="BI8" s="142" t="str">
        <f>IF(ISBLANK(laps_times[[#This Row],[52]]),"DNF",CONCATENATE(RANK(rounds_cum_time[[#This Row],[52]],rounds_cum_time[52],1),"."))</f>
        <v>3.</v>
      </c>
      <c r="BJ8" s="142" t="str">
        <f>IF(ISBLANK(laps_times[[#This Row],[53]]),"DNF",CONCATENATE(RANK(rounds_cum_time[[#This Row],[53]],rounds_cum_time[53],1),"."))</f>
        <v>3.</v>
      </c>
      <c r="BK8" s="142" t="str">
        <f>IF(ISBLANK(laps_times[[#This Row],[54]]),"DNF",CONCATENATE(RANK(rounds_cum_time[[#This Row],[54]],rounds_cum_time[54],1),"."))</f>
        <v>3.</v>
      </c>
      <c r="BL8" s="142" t="str">
        <f>IF(ISBLANK(laps_times[[#This Row],[55]]),"DNF",CONCATENATE(RANK(rounds_cum_time[[#This Row],[55]],rounds_cum_time[55],1),"."))</f>
        <v>3.</v>
      </c>
      <c r="BM8" s="142" t="str">
        <f>IF(ISBLANK(laps_times[[#This Row],[56]]),"DNF",CONCATENATE(RANK(rounds_cum_time[[#This Row],[56]],rounds_cum_time[56],1),"."))</f>
        <v>3.</v>
      </c>
      <c r="BN8" s="142" t="str">
        <f>IF(ISBLANK(laps_times[[#This Row],[57]]),"DNF",CONCATENATE(RANK(rounds_cum_time[[#This Row],[57]],rounds_cum_time[57],1),"."))</f>
        <v>3.</v>
      </c>
      <c r="BO8" s="142" t="str">
        <f>IF(ISBLANK(laps_times[[#This Row],[58]]),"DNF",CONCATENATE(RANK(rounds_cum_time[[#This Row],[58]],rounds_cum_time[58],1),"."))</f>
        <v>3.</v>
      </c>
      <c r="BP8" s="142" t="str">
        <f>IF(ISBLANK(laps_times[[#This Row],[59]]),"DNF",CONCATENATE(RANK(rounds_cum_time[[#This Row],[59]],rounds_cum_time[59],1),"."))</f>
        <v>3.</v>
      </c>
      <c r="BQ8" s="142" t="str">
        <f>IF(ISBLANK(laps_times[[#This Row],[60]]),"DNF",CONCATENATE(RANK(rounds_cum_time[[#This Row],[60]],rounds_cum_time[60],1),"."))</f>
        <v>3.</v>
      </c>
      <c r="BR8" s="142" t="str">
        <f>IF(ISBLANK(laps_times[[#This Row],[61]]),"DNF",CONCATENATE(RANK(rounds_cum_time[[#This Row],[61]],rounds_cum_time[61],1),"."))</f>
        <v>3.</v>
      </c>
      <c r="BS8" s="142" t="str">
        <f>IF(ISBLANK(laps_times[[#This Row],[62]]),"DNF",CONCATENATE(RANK(rounds_cum_time[[#This Row],[62]],rounds_cum_time[62],1),"."))</f>
        <v>3.</v>
      </c>
      <c r="BT8" s="143" t="str">
        <f>IF(ISBLANK(laps_times[[#This Row],[63]]),"DNF",CONCATENATE(RANK(rounds_cum_time[[#This Row],[63]],rounds_cum_time[63],1),"."))</f>
        <v>3.</v>
      </c>
    </row>
    <row r="9" spans="2:72" x14ac:dyDescent="0.2">
      <c r="B9" s="130">
        <f>laps_times[[#This Row],[poř]]</f>
        <v>4</v>
      </c>
      <c r="C9" s="141">
        <f>laps_times[[#This Row],[s.č.]]</f>
        <v>6</v>
      </c>
      <c r="D9" s="131" t="str">
        <f>laps_times[[#This Row],[jméno]]</f>
        <v>Sedlák Pavel</v>
      </c>
      <c r="E9" s="132">
        <f>laps_times[[#This Row],[roč]]</f>
        <v>1971</v>
      </c>
      <c r="F9" s="132" t="str">
        <f>laps_times[[#This Row],[kat]]</f>
        <v>MB</v>
      </c>
      <c r="G9" s="132">
        <f>laps_times[[#This Row],[poř_kat]]</f>
        <v>3</v>
      </c>
      <c r="H9" s="131" t="str">
        <f>laps_times[[#This Row],[klub]]</f>
        <v>Česká asociace ultramaratonců</v>
      </c>
      <c r="I9" s="134">
        <f>laps_times[[#This Row],[celk. čas]]</f>
        <v>0.1188982638888889</v>
      </c>
      <c r="J9" s="142" t="str">
        <f>IF(ISBLANK(laps_times[[#This Row],[1]]),"DNF",CONCATENATE(RANK(rounds_cum_time[[#This Row],[1]],rounds_cum_time[1],1),"."))</f>
        <v>3.</v>
      </c>
      <c r="K9" s="142" t="str">
        <f>IF(ISBLANK(laps_times[[#This Row],[2]]),"DNF",CONCATENATE(RANK(rounds_cum_time[[#This Row],[2]],rounds_cum_time[2],1),"."))</f>
        <v>3.</v>
      </c>
      <c r="L9" s="142" t="str">
        <f>IF(ISBLANK(laps_times[[#This Row],[3]]),"DNF",CONCATENATE(RANK(rounds_cum_time[[#This Row],[3]],rounds_cum_time[3],1),"."))</f>
        <v>3.</v>
      </c>
      <c r="M9" s="142" t="str">
        <f>IF(ISBLANK(laps_times[[#This Row],[4]]),"DNF",CONCATENATE(RANK(rounds_cum_time[[#This Row],[4]],rounds_cum_time[4],1),"."))</f>
        <v>3.</v>
      </c>
      <c r="N9" s="142" t="str">
        <f>IF(ISBLANK(laps_times[[#This Row],[5]]),"DNF",CONCATENATE(RANK(rounds_cum_time[[#This Row],[5]],rounds_cum_time[5],1),"."))</f>
        <v>3.</v>
      </c>
      <c r="O9" s="142" t="str">
        <f>IF(ISBLANK(laps_times[[#This Row],[6]]),"DNF",CONCATENATE(RANK(rounds_cum_time[[#This Row],[6]],rounds_cum_time[6],1),"."))</f>
        <v>3.</v>
      </c>
      <c r="P9" s="142" t="str">
        <f>IF(ISBLANK(laps_times[[#This Row],[7]]),"DNF",CONCATENATE(RANK(rounds_cum_time[[#This Row],[7]],rounds_cum_time[7],1),"."))</f>
        <v>3.</v>
      </c>
      <c r="Q9" s="142" t="str">
        <f>IF(ISBLANK(laps_times[[#This Row],[8]]),"DNF",CONCATENATE(RANK(rounds_cum_time[[#This Row],[8]],rounds_cum_time[8],1),"."))</f>
        <v>3.</v>
      </c>
      <c r="R9" s="142" t="str">
        <f>IF(ISBLANK(laps_times[[#This Row],[9]]),"DNF",CONCATENATE(RANK(rounds_cum_time[[#This Row],[9]],rounds_cum_time[9],1),"."))</f>
        <v>3.</v>
      </c>
      <c r="S9" s="142" t="str">
        <f>IF(ISBLANK(laps_times[[#This Row],[10]]),"DNF",CONCATENATE(RANK(rounds_cum_time[[#This Row],[10]],rounds_cum_time[10],1),"."))</f>
        <v>3.</v>
      </c>
      <c r="T9" s="142" t="str">
        <f>IF(ISBLANK(laps_times[[#This Row],[11]]),"DNF",CONCATENATE(RANK(rounds_cum_time[[#This Row],[11]],rounds_cum_time[11],1),"."))</f>
        <v>3.</v>
      </c>
      <c r="U9" s="142" t="str">
        <f>IF(ISBLANK(laps_times[[#This Row],[12]]),"DNF",CONCATENATE(RANK(rounds_cum_time[[#This Row],[12]],rounds_cum_time[12],1),"."))</f>
        <v>3.</v>
      </c>
      <c r="V9" s="142" t="str">
        <f>IF(ISBLANK(laps_times[[#This Row],[13]]),"DNF",CONCATENATE(RANK(rounds_cum_time[[#This Row],[13]],rounds_cum_time[13],1),"."))</f>
        <v>3.</v>
      </c>
      <c r="W9" s="142" t="str">
        <f>IF(ISBLANK(laps_times[[#This Row],[14]]),"DNF",CONCATENATE(RANK(rounds_cum_time[[#This Row],[14]],rounds_cum_time[14],1),"."))</f>
        <v>3.</v>
      </c>
      <c r="X9" s="142" t="str">
        <f>IF(ISBLANK(laps_times[[#This Row],[15]]),"DNF",CONCATENATE(RANK(rounds_cum_time[[#This Row],[15]],rounds_cum_time[15],1),"."))</f>
        <v>3.</v>
      </c>
      <c r="Y9" s="142" t="str">
        <f>IF(ISBLANK(laps_times[[#This Row],[16]]),"DNF",CONCATENATE(RANK(rounds_cum_time[[#This Row],[16]],rounds_cum_time[16],1),"."))</f>
        <v>3.</v>
      </c>
      <c r="Z9" s="142" t="str">
        <f>IF(ISBLANK(laps_times[[#This Row],[17]]),"DNF",CONCATENATE(RANK(rounds_cum_time[[#This Row],[17]],rounds_cum_time[17],1),"."))</f>
        <v>3.</v>
      </c>
      <c r="AA9" s="142" t="str">
        <f>IF(ISBLANK(laps_times[[#This Row],[18]]),"DNF",CONCATENATE(RANK(rounds_cum_time[[#This Row],[18]],rounds_cum_time[18],1),"."))</f>
        <v>3.</v>
      </c>
      <c r="AB9" s="142" t="str">
        <f>IF(ISBLANK(laps_times[[#This Row],[19]]),"DNF",CONCATENATE(RANK(rounds_cum_time[[#This Row],[19]],rounds_cum_time[19],1),"."))</f>
        <v>3.</v>
      </c>
      <c r="AC9" s="142" t="str">
        <f>IF(ISBLANK(laps_times[[#This Row],[20]]),"DNF",CONCATENATE(RANK(rounds_cum_time[[#This Row],[20]],rounds_cum_time[20],1),"."))</f>
        <v>3.</v>
      </c>
      <c r="AD9" s="142" t="str">
        <f>IF(ISBLANK(laps_times[[#This Row],[21]]),"DNF",CONCATENATE(RANK(rounds_cum_time[[#This Row],[21]],rounds_cum_time[21],1),"."))</f>
        <v>3.</v>
      </c>
      <c r="AE9" s="142" t="str">
        <f>IF(ISBLANK(laps_times[[#This Row],[22]]),"DNF",CONCATENATE(RANK(rounds_cum_time[[#This Row],[22]],rounds_cum_time[22],1),"."))</f>
        <v>3.</v>
      </c>
      <c r="AF9" s="142" t="str">
        <f>IF(ISBLANK(laps_times[[#This Row],[23]]),"DNF",CONCATENATE(RANK(rounds_cum_time[[#This Row],[23]],rounds_cum_time[23],1),"."))</f>
        <v>3.</v>
      </c>
      <c r="AG9" s="142" t="str">
        <f>IF(ISBLANK(laps_times[[#This Row],[24]]),"DNF",CONCATENATE(RANK(rounds_cum_time[[#This Row],[24]],rounds_cum_time[24],1),"."))</f>
        <v>3.</v>
      </c>
      <c r="AH9" s="142" t="str">
        <f>IF(ISBLANK(laps_times[[#This Row],[25]]),"DNF",CONCATENATE(RANK(rounds_cum_time[[#This Row],[25]],rounds_cum_time[25],1),"."))</f>
        <v>3.</v>
      </c>
      <c r="AI9" s="142" t="str">
        <f>IF(ISBLANK(laps_times[[#This Row],[26]]),"DNF",CONCATENATE(RANK(rounds_cum_time[[#This Row],[26]],rounds_cum_time[26],1),"."))</f>
        <v>3.</v>
      </c>
      <c r="AJ9" s="142" t="str">
        <f>IF(ISBLANK(laps_times[[#This Row],[27]]),"DNF",CONCATENATE(RANK(rounds_cum_time[[#This Row],[27]],rounds_cum_time[27],1),"."))</f>
        <v>3.</v>
      </c>
      <c r="AK9" s="142" t="str">
        <f>IF(ISBLANK(laps_times[[#This Row],[28]]),"DNF",CONCATENATE(RANK(rounds_cum_time[[#This Row],[28]],rounds_cum_time[28],1),"."))</f>
        <v>3.</v>
      </c>
      <c r="AL9" s="142" t="str">
        <f>IF(ISBLANK(laps_times[[#This Row],[29]]),"DNF",CONCATENATE(RANK(rounds_cum_time[[#This Row],[29]],rounds_cum_time[29],1),"."))</f>
        <v>3.</v>
      </c>
      <c r="AM9" s="142" t="str">
        <f>IF(ISBLANK(laps_times[[#This Row],[30]]),"DNF",CONCATENATE(RANK(rounds_cum_time[[#This Row],[30]],rounds_cum_time[30],1),"."))</f>
        <v>3.</v>
      </c>
      <c r="AN9" s="142" t="str">
        <f>IF(ISBLANK(laps_times[[#This Row],[31]]),"DNF",CONCATENATE(RANK(rounds_cum_time[[#This Row],[31]],rounds_cum_time[31],1),"."))</f>
        <v>3.</v>
      </c>
      <c r="AO9" s="142" t="str">
        <f>IF(ISBLANK(laps_times[[#This Row],[32]]),"DNF",CONCATENATE(RANK(rounds_cum_time[[#This Row],[32]],rounds_cum_time[32],1),"."))</f>
        <v>3.</v>
      </c>
      <c r="AP9" s="142" t="str">
        <f>IF(ISBLANK(laps_times[[#This Row],[33]]),"DNF",CONCATENATE(RANK(rounds_cum_time[[#This Row],[33]],rounds_cum_time[33],1),"."))</f>
        <v>3.</v>
      </c>
      <c r="AQ9" s="142" t="str">
        <f>IF(ISBLANK(laps_times[[#This Row],[34]]),"DNF",CONCATENATE(RANK(rounds_cum_time[[#This Row],[34]],rounds_cum_time[34],1),"."))</f>
        <v>3.</v>
      </c>
      <c r="AR9" s="142" t="str">
        <f>IF(ISBLANK(laps_times[[#This Row],[35]]),"DNF",CONCATENATE(RANK(rounds_cum_time[[#This Row],[35]],rounds_cum_time[35],1),"."))</f>
        <v>3.</v>
      </c>
      <c r="AS9" s="142" t="str">
        <f>IF(ISBLANK(laps_times[[#This Row],[36]]),"DNF",CONCATENATE(RANK(rounds_cum_time[[#This Row],[36]],rounds_cum_time[36],1),"."))</f>
        <v>4.</v>
      </c>
      <c r="AT9" s="142" t="str">
        <f>IF(ISBLANK(laps_times[[#This Row],[37]]),"DNF",CONCATENATE(RANK(rounds_cum_time[[#This Row],[37]],rounds_cum_time[37],1),"."))</f>
        <v>3.</v>
      </c>
      <c r="AU9" s="142" t="str">
        <f>IF(ISBLANK(laps_times[[#This Row],[38]]),"DNF",CONCATENATE(RANK(rounds_cum_time[[#This Row],[38]],rounds_cum_time[38],1),"."))</f>
        <v>4.</v>
      </c>
      <c r="AV9" s="142" t="str">
        <f>IF(ISBLANK(laps_times[[#This Row],[39]]),"DNF",CONCATENATE(RANK(rounds_cum_time[[#This Row],[39]],rounds_cum_time[39],1),"."))</f>
        <v>4.</v>
      </c>
      <c r="AW9" s="142" t="str">
        <f>IF(ISBLANK(laps_times[[#This Row],[40]]),"DNF",CONCATENATE(RANK(rounds_cum_time[[#This Row],[40]],rounds_cum_time[40],1),"."))</f>
        <v>4.</v>
      </c>
      <c r="AX9" s="142" t="str">
        <f>IF(ISBLANK(laps_times[[#This Row],[41]]),"DNF",CONCATENATE(RANK(rounds_cum_time[[#This Row],[41]],rounds_cum_time[41],1),"."))</f>
        <v>4.</v>
      </c>
      <c r="AY9" s="142" t="str">
        <f>IF(ISBLANK(laps_times[[#This Row],[42]]),"DNF",CONCATENATE(RANK(rounds_cum_time[[#This Row],[42]],rounds_cum_time[42],1),"."))</f>
        <v>4.</v>
      </c>
      <c r="AZ9" s="142" t="str">
        <f>IF(ISBLANK(laps_times[[#This Row],[43]]),"DNF",CONCATENATE(RANK(rounds_cum_time[[#This Row],[43]],rounds_cum_time[43],1),"."))</f>
        <v>4.</v>
      </c>
      <c r="BA9" s="142" t="str">
        <f>IF(ISBLANK(laps_times[[#This Row],[44]]),"DNF",CONCATENATE(RANK(rounds_cum_time[[#This Row],[44]],rounds_cum_time[44],1),"."))</f>
        <v>4.</v>
      </c>
      <c r="BB9" s="142" t="str">
        <f>IF(ISBLANK(laps_times[[#This Row],[45]]),"DNF",CONCATENATE(RANK(rounds_cum_time[[#This Row],[45]],rounds_cum_time[45],1),"."))</f>
        <v>4.</v>
      </c>
      <c r="BC9" s="142" t="str">
        <f>IF(ISBLANK(laps_times[[#This Row],[46]]),"DNF",CONCATENATE(RANK(rounds_cum_time[[#This Row],[46]],rounds_cum_time[46],1),"."))</f>
        <v>4.</v>
      </c>
      <c r="BD9" s="142" t="str">
        <f>IF(ISBLANK(laps_times[[#This Row],[47]]),"DNF",CONCATENATE(RANK(rounds_cum_time[[#This Row],[47]],rounds_cum_time[47],1),"."))</f>
        <v>4.</v>
      </c>
      <c r="BE9" s="142" t="str">
        <f>IF(ISBLANK(laps_times[[#This Row],[48]]),"DNF",CONCATENATE(RANK(rounds_cum_time[[#This Row],[48]],rounds_cum_time[48],1),"."))</f>
        <v>4.</v>
      </c>
      <c r="BF9" s="142" t="str">
        <f>IF(ISBLANK(laps_times[[#This Row],[49]]),"DNF",CONCATENATE(RANK(rounds_cum_time[[#This Row],[49]],rounds_cum_time[49],1),"."))</f>
        <v>4.</v>
      </c>
      <c r="BG9" s="142" t="str">
        <f>IF(ISBLANK(laps_times[[#This Row],[50]]),"DNF",CONCATENATE(RANK(rounds_cum_time[[#This Row],[50]],rounds_cum_time[50],1),"."))</f>
        <v>4.</v>
      </c>
      <c r="BH9" s="142" t="str">
        <f>IF(ISBLANK(laps_times[[#This Row],[51]]),"DNF",CONCATENATE(RANK(rounds_cum_time[[#This Row],[51]],rounds_cum_time[51],1),"."))</f>
        <v>4.</v>
      </c>
      <c r="BI9" s="142" t="str">
        <f>IF(ISBLANK(laps_times[[#This Row],[52]]),"DNF",CONCATENATE(RANK(rounds_cum_time[[#This Row],[52]],rounds_cum_time[52],1),"."))</f>
        <v>4.</v>
      </c>
      <c r="BJ9" s="142" t="str">
        <f>IF(ISBLANK(laps_times[[#This Row],[53]]),"DNF",CONCATENATE(RANK(rounds_cum_time[[#This Row],[53]],rounds_cum_time[53],1),"."))</f>
        <v>4.</v>
      </c>
      <c r="BK9" s="142" t="str">
        <f>IF(ISBLANK(laps_times[[#This Row],[54]]),"DNF",CONCATENATE(RANK(rounds_cum_time[[#This Row],[54]],rounds_cum_time[54],1),"."))</f>
        <v>4.</v>
      </c>
      <c r="BL9" s="142" t="str">
        <f>IF(ISBLANK(laps_times[[#This Row],[55]]),"DNF",CONCATENATE(RANK(rounds_cum_time[[#This Row],[55]],rounds_cum_time[55],1),"."))</f>
        <v>4.</v>
      </c>
      <c r="BM9" s="142" t="str">
        <f>IF(ISBLANK(laps_times[[#This Row],[56]]),"DNF",CONCATENATE(RANK(rounds_cum_time[[#This Row],[56]],rounds_cum_time[56],1),"."))</f>
        <v>4.</v>
      </c>
      <c r="BN9" s="142" t="str">
        <f>IF(ISBLANK(laps_times[[#This Row],[57]]),"DNF",CONCATENATE(RANK(rounds_cum_time[[#This Row],[57]],rounds_cum_time[57],1),"."))</f>
        <v>4.</v>
      </c>
      <c r="BO9" s="142" t="str">
        <f>IF(ISBLANK(laps_times[[#This Row],[58]]),"DNF",CONCATENATE(RANK(rounds_cum_time[[#This Row],[58]],rounds_cum_time[58],1),"."))</f>
        <v>4.</v>
      </c>
      <c r="BP9" s="142" t="str">
        <f>IF(ISBLANK(laps_times[[#This Row],[59]]),"DNF",CONCATENATE(RANK(rounds_cum_time[[#This Row],[59]],rounds_cum_time[59],1),"."))</f>
        <v>4.</v>
      </c>
      <c r="BQ9" s="142" t="str">
        <f>IF(ISBLANK(laps_times[[#This Row],[60]]),"DNF",CONCATENATE(RANK(rounds_cum_time[[#This Row],[60]],rounds_cum_time[60],1),"."))</f>
        <v>4.</v>
      </c>
      <c r="BR9" s="142" t="str">
        <f>IF(ISBLANK(laps_times[[#This Row],[61]]),"DNF",CONCATENATE(RANK(rounds_cum_time[[#This Row],[61]],rounds_cum_time[61],1),"."))</f>
        <v>4.</v>
      </c>
      <c r="BS9" s="142" t="str">
        <f>IF(ISBLANK(laps_times[[#This Row],[62]]),"DNF",CONCATENATE(RANK(rounds_cum_time[[#This Row],[62]],rounds_cum_time[62],1),"."))</f>
        <v>4.</v>
      </c>
      <c r="BT9" s="143" t="str">
        <f>IF(ISBLANK(laps_times[[#This Row],[63]]),"DNF",CONCATENATE(RANK(rounds_cum_time[[#This Row],[63]],rounds_cum_time[63],1),"."))</f>
        <v>4.</v>
      </c>
    </row>
    <row r="10" spans="2:72" x14ac:dyDescent="0.2">
      <c r="B10" s="130">
        <f>laps_times[[#This Row],[poř]]</f>
        <v>5</v>
      </c>
      <c r="C10" s="141">
        <f>laps_times[[#This Row],[s.č.]]</f>
        <v>16</v>
      </c>
      <c r="D10" s="131" t="str">
        <f>laps_times[[#This Row],[jméno]]</f>
        <v>Kopecký Martin</v>
      </c>
      <c r="E10" s="132">
        <f>laps_times[[#This Row],[roč]]</f>
        <v>1979</v>
      </c>
      <c r="F10" s="132" t="str">
        <f>laps_times[[#This Row],[kat]]</f>
        <v>MA</v>
      </c>
      <c r="G10" s="132">
        <f>laps_times[[#This Row],[poř_kat]]</f>
        <v>2</v>
      </c>
      <c r="H10" s="131" t="str">
        <f>laps_times[[#This Row],[klub]]</f>
        <v>-</v>
      </c>
      <c r="I10" s="134">
        <f>laps_times[[#This Row],[celk. čas]]</f>
        <v>0.12033876157407408</v>
      </c>
      <c r="J10" s="142" t="str">
        <f>IF(ISBLANK(laps_times[[#This Row],[1]]),"DNF",CONCATENATE(RANK(rounds_cum_time[[#This Row],[1]],rounds_cum_time[1],1),"."))</f>
        <v>9.</v>
      </c>
      <c r="K10" s="142" t="str">
        <f>IF(ISBLANK(laps_times[[#This Row],[2]]),"DNF",CONCATENATE(RANK(rounds_cum_time[[#This Row],[2]],rounds_cum_time[2],1),"."))</f>
        <v>9.</v>
      </c>
      <c r="L10" s="142" t="str">
        <f>IF(ISBLANK(laps_times[[#This Row],[3]]),"DNF",CONCATENATE(RANK(rounds_cum_time[[#This Row],[3]],rounds_cum_time[3],1),"."))</f>
        <v>8.</v>
      </c>
      <c r="M10" s="142" t="str">
        <f>IF(ISBLANK(laps_times[[#This Row],[4]]),"DNF",CONCATENATE(RANK(rounds_cum_time[[#This Row],[4]],rounds_cum_time[4],1),"."))</f>
        <v>10.</v>
      </c>
      <c r="N10" s="142" t="str">
        <f>IF(ISBLANK(laps_times[[#This Row],[5]]),"DNF",CONCATENATE(RANK(rounds_cum_time[[#This Row],[5]],rounds_cum_time[5],1),"."))</f>
        <v>10.</v>
      </c>
      <c r="O10" s="142" t="str">
        <f>IF(ISBLANK(laps_times[[#This Row],[6]]),"DNF",CONCATENATE(RANK(rounds_cum_time[[#This Row],[6]],rounds_cum_time[6],1),"."))</f>
        <v>10.</v>
      </c>
      <c r="P10" s="142" t="str">
        <f>IF(ISBLANK(laps_times[[#This Row],[7]]),"DNF",CONCATENATE(RANK(rounds_cum_time[[#This Row],[7]],rounds_cum_time[7],1),"."))</f>
        <v>10.</v>
      </c>
      <c r="Q10" s="142" t="str">
        <f>IF(ISBLANK(laps_times[[#This Row],[8]]),"DNF",CONCATENATE(RANK(rounds_cum_time[[#This Row],[8]],rounds_cum_time[8],1),"."))</f>
        <v>9.</v>
      </c>
      <c r="R10" s="142" t="str">
        <f>IF(ISBLANK(laps_times[[#This Row],[9]]),"DNF",CONCATENATE(RANK(rounds_cum_time[[#This Row],[9]],rounds_cum_time[9],1),"."))</f>
        <v>9.</v>
      </c>
      <c r="S10" s="142" t="str">
        <f>IF(ISBLANK(laps_times[[#This Row],[10]]),"DNF",CONCATENATE(RANK(rounds_cum_time[[#This Row],[10]],rounds_cum_time[10],1),"."))</f>
        <v>9.</v>
      </c>
      <c r="T10" s="142" t="str">
        <f>IF(ISBLANK(laps_times[[#This Row],[11]]),"DNF",CONCATENATE(RANK(rounds_cum_time[[#This Row],[11]],rounds_cum_time[11],1),"."))</f>
        <v>9.</v>
      </c>
      <c r="U10" s="142" t="str">
        <f>IF(ISBLANK(laps_times[[#This Row],[12]]),"DNF",CONCATENATE(RANK(rounds_cum_time[[#This Row],[12]],rounds_cum_time[12],1),"."))</f>
        <v>9.</v>
      </c>
      <c r="V10" s="142" t="str">
        <f>IF(ISBLANK(laps_times[[#This Row],[13]]),"DNF",CONCATENATE(RANK(rounds_cum_time[[#This Row],[13]],rounds_cum_time[13],1),"."))</f>
        <v>7.</v>
      </c>
      <c r="W10" s="142" t="str">
        <f>IF(ISBLANK(laps_times[[#This Row],[14]]),"DNF",CONCATENATE(RANK(rounds_cum_time[[#This Row],[14]],rounds_cum_time[14],1),"."))</f>
        <v>7.</v>
      </c>
      <c r="X10" s="142" t="str">
        <f>IF(ISBLANK(laps_times[[#This Row],[15]]),"DNF",CONCATENATE(RANK(rounds_cum_time[[#This Row],[15]],rounds_cum_time[15],1),"."))</f>
        <v>6.</v>
      </c>
      <c r="Y10" s="142" t="str">
        <f>IF(ISBLANK(laps_times[[#This Row],[16]]),"DNF",CONCATENATE(RANK(rounds_cum_time[[#This Row],[16]],rounds_cum_time[16],1),"."))</f>
        <v>6.</v>
      </c>
      <c r="Z10" s="142" t="str">
        <f>IF(ISBLANK(laps_times[[#This Row],[17]]),"DNF",CONCATENATE(RANK(rounds_cum_time[[#This Row],[17]],rounds_cum_time[17],1),"."))</f>
        <v>6.</v>
      </c>
      <c r="AA10" s="142" t="str">
        <f>IF(ISBLANK(laps_times[[#This Row],[18]]),"DNF",CONCATENATE(RANK(rounds_cum_time[[#This Row],[18]],rounds_cum_time[18],1),"."))</f>
        <v>6.</v>
      </c>
      <c r="AB10" s="142" t="str">
        <f>IF(ISBLANK(laps_times[[#This Row],[19]]),"DNF",CONCATENATE(RANK(rounds_cum_time[[#This Row],[19]],rounds_cum_time[19],1),"."))</f>
        <v>6.</v>
      </c>
      <c r="AC10" s="142" t="str">
        <f>IF(ISBLANK(laps_times[[#This Row],[20]]),"DNF",CONCATENATE(RANK(rounds_cum_time[[#This Row],[20]],rounds_cum_time[20],1),"."))</f>
        <v>6.</v>
      </c>
      <c r="AD10" s="142" t="str">
        <f>IF(ISBLANK(laps_times[[#This Row],[21]]),"DNF",CONCATENATE(RANK(rounds_cum_time[[#This Row],[21]],rounds_cum_time[21],1),"."))</f>
        <v>6.</v>
      </c>
      <c r="AE10" s="142" t="str">
        <f>IF(ISBLANK(laps_times[[#This Row],[22]]),"DNF",CONCATENATE(RANK(rounds_cum_time[[#This Row],[22]],rounds_cum_time[22],1),"."))</f>
        <v>6.</v>
      </c>
      <c r="AF10" s="142" t="str">
        <f>IF(ISBLANK(laps_times[[#This Row],[23]]),"DNF",CONCATENATE(RANK(rounds_cum_time[[#This Row],[23]],rounds_cum_time[23],1),"."))</f>
        <v>6.</v>
      </c>
      <c r="AG10" s="142" t="str">
        <f>IF(ISBLANK(laps_times[[#This Row],[24]]),"DNF",CONCATENATE(RANK(rounds_cum_time[[#This Row],[24]],rounds_cum_time[24],1),"."))</f>
        <v>6.</v>
      </c>
      <c r="AH10" s="142" t="str">
        <f>IF(ISBLANK(laps_times[[#This Row],[25]]),"DNF",CONCATENATE(RANK(rounds_cum_time[[#This Row],[25]],rounds_cum_time[25],1),"."))</f>
        <v>6.</v>
      </c>
      <c r="AI10" s="142" t="str">
        <f>IF(ISBLANK(laps_times[[#This Row],[26]]),"DNF",CONCATENATE(RANK(rounds_cum_time[[#This Row],[26]],rounds_cum_time[26],1),"."))</f>
        <v>6.</v>
      </c>
      <c r="AJ10" s="142" t="str">
        <f>IF(ISBLANK(laps_times[[#This Row],[27]]),"DNF",CONCATENATE(RANK(rounds_cum_time[[#This Row],[27]],rounds_cum_time[27],1),"."))</f>
        <v>5.</v>
      </c>
      <c r="AK10" s="142" t="str">
        <f>IF(ISBLANK(laps_times[[#This Row],[28]]),"DNF",CONCATENATE(RANK(rounds_cum_time[[#This Row],[28]],rounds_cum_time[28],1),"."))</f>
        <v>5.</v>
      </c>
      <c r="AL10" s="142" t="str">
        <f>IF(ISBLANK(laps_times[[#This Row],[29]]),"DNF",CONCATENATE(RANK(rounds_cum_time[[#This Row],[29]],rounds_cum_time[29],1),"."))</f>
        <v>5.</v>
      </c>
      <c r="AM10" s="142" t="str">
        <f>IF(ISBLANK(laps_times[[#This Row],[30]]),"DNF",CONCATENATE(RANK(rounds_cum_time[[#This Row],[30]],rounds_cum_time[30],1),"."))</f>
        <v>5.</v>
      </c>
      <c r="AN10" s="142" t="str">
        <f>IF(ISBLANK(laps_times[[#This Row],[31]]),"DNF",CONCATENATE(RANK(rounds_cum_time[[#This Row],[31]],rounds_cum_time[31],1),"."))</f>
        <v>5.</v>
      </c>
      <c r="AO10" s="142" t="str">
        <f>IF(ISBLANK(laps_times[[#This Row],[32]]),"DNF",CONCATENATE(RANK(rounds_cum_time[[#This Row],[32]],rounds_cum_time[32],1),"."))</f>
        <v>5.</v>
      </c>
      <c r="AP10" s="142" t="str">
        <f>IF(ISBLANK(laps_times[[#This Row],[33]]),"DNF",CONCATENATE(RANK(rounds_cum_time[[#This Row],[33]],rounds_cum_time[33],1),"."))</f>
        <v>5.</v>
      </c>
      <c r="AQ10" s="142" t="str">
        <f>IF(ISBLANK(laps_times[[#This Row],[34]]),"DNF",CONCATENATE(RANK(rounds_cum_time[[#This Row],[34]],rounds_cum_time[34],1),"."))</f>
        <v>5.</v>
      </c>
      <c r="AR10" s="142" t="str">
        <f>IF(ISBLANK(laps_times[[#This Row],[35]]),"DNF",CONCATENATE(RANK(rounds_cum_time[[#This Row],[35]],rounds_cum_time[35],1),"."))</f>
        <v>5.</v>
      </c>
      <c r="AS10" s="142" t="str">
        <f>IF(ISBLANK(laps_times[[#This Row],[36]]),"DNF",CONCATENATE(RANK(rounds_cum_time[[#This Row],[36]],rounds_cum_time[36],1),"."))</f>
        <v>5.</v>
      </c>
      <c r="AT10" s="142" t="str">
        <f>IF(ISBLANK(laps_times[[#This Row],[37]]),"DNF",CONCATENATE(RANK(rounds_cum_time[[#This Row],[37]],rounds_cum_time[37],1),"."))</f>
        <v>5.</v>
      </c>
      <c r="AU10" s="142" t="str">
        <f>IF(ISBLANK(laps_times[[#This Row],[38]]),"DNF",CONCATENATE(RANK(rounds_cum_time[[#This Row],[38]],rounds_cum_time[38],1),"."))</f>
        <v>5.</v>
      </c>
      <c r="AV10" s="142" t="str">
        <f>IF(ISBLANK(laps_times[[#This Row],[39]]),"DNF",CONCATENATE(RANK(rounds_cum_time[[#This Row],[39]],rounds_cum_time[39],1),"."))</f>
        <v>5.</v>
      </c>
      <c r="AW10" s="142" t="str">
        <f>IF(ISBLANK(laps_times[[#This Row],[40]]),"DNF",CONCATENATE(RANK(rounds_cum_time[[#This Row],[40]],rounds_cum_time[40],1),"."))</f>
        <v>5.</v>
      </c>
      <c r="AX10" s="142" t="str">
        <f>IF(ISBLANK(laps_times[[#This Row],[41]]),"DNF",CONCATENATE(RANK(rounds_cum_time[[#This Row],[41]],rounds_cum_time[41],1),"."))</f>
        <v>5.</v>
      </c>
      <c r="AY10" s="142" t="str">
        <f>IF(ISBLANK(laps_times[[#This Row],[42]]),"DNF",CONCATENATE(RANK(rounds_cum_time[[#This Row],[42]],rounds_cum_time[42],1),"."))</f>
        <v>5.</v>
      </c>
      <c r="AZ10" s="142" t="str">
        <f>IF(ISBLANK(laps_times[[#This Row],[43]]),"DNF",CONCATENATE(RANK(rounds_cum_time[[#This Row],[43]],rounds_cum_time[43],1),"."))</f>
        <v>5.</v>
      </c>
      <c r="BA10" s="142" t="str">
        <f>IF(ISBLANK(laps_times[[#This Row],[44]]),"DNF",CONCATENATE(RANK(rounds_cum_time[[#This Row],[44]],rounds_cum_time[44],1),"."))</f>
        <v>5.</v>
      </c>
      <c r="BB10" s="142" t="str">
        <f>IF(ISBLANK(laps_times[[#This Row],[45]]),"DNF",CONCATENATE(RANK(rounds_cum_time[[#This Row],[45]],rounds_cum_time[45],1),"."))</f>
        <v>5.</v>
      </c>
      <c r="BC10" s="142" t="str">
        <f>IF(ISBLANK(laps_times[[#This Row],[46]]),"DNF",CONCATENATE(RANK(rounds_cum_time[[#This Row],[46]],rounds_cum_time[46],1),"."))</f>
        <v>5.</v>
      </c>
      <c r="BD10" s="142" t="str">
        <f>IF(ISBLANK(laps_times[[#This Row],[47]]),"DNF",CONCATENATE(RANK(rounds_cum_time[[#This Row],[47]],rounds_cum_time[47],1),"."))</f>
        <v>5.</v>
      </c>
      <c r="BE10" s="142" t="str">
        <f>IF(ISBLANK(laps_times[[#This Row],[48]]),"DNF",CONCATENATE(RANK(rounds_cum_time[[#This Row],[48]],rounds_cum_time[48],1),"."))</f>
        <v>5.</v>
      </c>
      <c r="BF10" s="142" t="str">
        <f>IF(ISBLANK(laps_times[[#This Row],[49]]),"DNF",CONCATENATE(RANK(rounds_cum_time[[#This Row],[49]],rounds_cum_time[49],1),"."))</f>
        <v>5.</v>
      </c>
      <c r="BG10" s="142" t="str">
        <f>IF(ISBLANK(laps_times[[#This Row],[50]]),"DNF",CONCATENATE(RANK(rounds_cum_time[[#This Row],[50]],rounds_cum_time[50],1),"."))</f>
        <v>5.</v>
      </c>
      <c r="BH10" s="142" t="str">
        <f>IF(ISBLANK(laps_times[[#This Row],[51]]),"DNF",CONCATENATE(RANK(rounds_cum_time[[#This Row],[51]],rounds_cum_time[51],1),"."))</f>
        <v>5.</v>
      </c>
      <c r="BI10" s="142" t="str">
        <f>IF(ISBLANK(laps_times[[#This Row],[52]]),"DNF",CONCATENATE(RANK(rounds_cum_time[[#This Row],[52]],rounds_cum_time[52],1),"."))</f>
        <v>5.</v>
      </c>
      <c r="BJ10" s="142" t="str">
        <f>IF(ISBLANK(laps_times[[#This Row],[53]]),"DNF",CONCATENATE(RANK(rounds_cum_time[[#This Row],[53]],rounds_cum_time[53],1),"."))</f>
        <v>5.</v>
      </c>
      <c r="BK10" s="142" t="str">
        <f>IF(ISBLANK(laps_times[[#This Row],[54]]),"DNF",CONCATENATE(RANK(rounds_cum_time[[#This Row],[54]],rounds_cum_time[54],1),"."))</f>
        <v>5.</v>
      </c>
      <c r="BL10" s="142" t="str">
        <f>IF(ISBLANK(laps_times[[#This Row],[55]]),"DNF",CONCATENATE(RANK(rounds_cum_time[[#This Row],[55]],rounds_cum_time[55],1),"."))</f>
        <v>5.</v>
      </c>
      <c r="BM10" s="142" t="str">
        <f>IF(ISBLANK(laps_times[[#This Row],[56]]),"DNF",CONCATENATE(RANK(rounds_cum_time[[#This Row],[56]],rounds_cum_time[56],1),"."))</f>
        <v>5.</v>
      </c>
      <c r="BN10" s="142" t="str">
        <f>IF(ISBLANK(laps_times[[#This Row],[57]]),"DNF",CONCATENATE(RANK(rounds_cum_time[[#This Row],[57]],rounds_cum_time[57],1),"."))</f>
        <v>5.</v>
      </c>
      <c r="BO10" s="142" t="str">
        <f>IF(ISBLANK(laps_times[[#This Row],[58]]),"DNF",CONCATENATE(RANK(rounds_cum_time[[#This Row],[58]],rounds_cum_time[58],1),"."))</f>
        <v>5.</v>
      </c>
      <c r="BP10" s="142" t="str">
        <f>IF(ISBLANK(laps_times[[#This Row],[59]]),"DNF",CONCATENATE(RANK(rounds_cum_time[[#This Row],[59]],rounds_cum_time[59],1),"."))</f>
        <v>5.</v>
      </c>
      <c r="BQ10" s="142" t="str">
        <f>IF(ISBLANK(laps_times[[#This Row],[60]]),"DNF",CONCATENATE(RANK(rounds_cum_time[[#This Row],[60]],rounds_cum_time[60],1),"."))</f>
        <v>5.</v>
      </c>
      <c r="BR10" s="142" t="str">
        <f>IF(ISBLANK(laps_times[[#This Row],[61]]),"DNF",CONCATENATE(RANK(rounds_cum_time[[#This Row],[61]],rounds_cum_time[61],1),"."))</f>
        <v>5.</v>
      </c>
      <c r="BS10" s="142" t="str">
        <f>IF(ISBLANK(laps_times[[#This Row],[62]]),"DNF",CONCATENATE(RANK(rounds_cum_time[[#This Row],[62]],rounds_cum_time[62],1),"."))</f>
        <v>5.</v>
      </c>
      <c r="BT10" s="143" t="str">
        <f>IF(ISBLANK(laps_times[[#This Row],[63]]),"DNF",CONCATENATE(RANK(rounds_cum_time[[#This Row],[63]],rounds_cum_time[63],1),"."))</f>
        <v>5.</v>
      </c>
    </row>
    <row r="11" spans="2:72" x14ac:dyDescent="0.2">
      <c r="B11" s="130">
        <f>laps_times[[#This Row],[poř]]</f>
        <v>6</v>
      </c>
      <c r="C11" s="141">
        <f>laps_times[[#This Row],[s.č.]]</f>
        <v>17</v>
      </c>
      <c r="D11" s="131" t="str">
        <f>laps_times[[#This Row],[jméno]]</f>
        <v>Uhlíř Radek</v>
      </c>
      <c r="E11" s="132">
        <f>laps_times[[#This Row],[roč]]</f>
        <v>1967</v>
      </c>
      <c r="F11" s="132" t="str">
        <f>laps_times[[#This Row],[kat]]</f>
        <v>MB</v>
      </c>
      <c r="G11" s="132">
        <f>laps_times[[#This Row],[poř_kat]]</f>
        <v>4</v>
      </c>
      <c r="H11" s="131" t="str">
        <f>laps_times[[#This Row],[klub]]</f>
        <v>TriSK České Budějovice</v>
      </c>
      <c r="I11" s="134">
        <f>laps_times[[#This Row],[celk. čas]]</f>
        <v>0.12132422453703702</v>
      </c>
      <c r="J11" s="142" t="str">
        <f>IF(ISBLANK(laps_times[[#This Row],[1]]),"DNF",CONCATENATE(RANK(rounds_cum_time[[#This Row],[1]],rounds_cum_time[1],1),"."))</f>
        <v>8.</v>
      </c>
      <c r="K11" s="142" t="str">
        <f>IF(ISBLANK(laps_times[[#This Row],[2]]),"DNF",CONCATENATE(RANK(rounds_cum_time[[#This Row],[2]],rounds_cum_time[2],1),"."))</f>
        <v>6.</v>
      </c>
      <c r="L11" s="142" t="str">
        <f>IF(ISBLANK(laps_times[[#This Row],[3]]),"DNF",CONCATENATE(RANK(rounds_cum_time[[#This Row],[3]],rounds_cum_time[3],1),"."))</f>
        <v>6.</v>
      </c>
      <c r="M11" s="142" t="str">
        <f>IF(ISBLANK(laps_times[[#This Row],[4]]),"DNF",CONCATENATE(RANK(rounds_cum_time[[#This Row],[4]],rounds_cum_time[4],1),"."))</f>
        <v>7.</v>
      </c>
      <c r="N11" s="142" t="str">
        <f>IF(ISBLANK(laps_times[[#This Row],[5]]),"DNF",CONCATENATE(RANK(rounds_cum_time[[#This Row],[5]],rounds_cum_time[5],1),"."))</f>
        <v>8.</v>
      </c>
      <c r="O11" s="142" t="str">
        <f>IF(ISBLANK(laps_times[[#This Row],[6]]),"DNF",CONCATENATE(RANK(rounds_cum_time[[#This Row],[6]],rounds_cum_time[6],1),"."))</f>
        <v>8.</v>
      </c>
      <c r="P11" s="142" t="str">
        <f>IF(ISBLANK(laps_times[[#This Row],[7]]),"DNF",CONCATENATE(RANK(rounds_cum_time[[#This Row],[7]],rounds_cum_time[7],1),"."))</f>
        <v>8.</v>
      </c>
      <c r="Q11" s="142" t="str">
        <f>IF(ISBLANK(laps_times[[#This Row],[8]]),"DNF",CONCATENATE(RANK(rounds_cum_time[[#This Row],[8]],rounds_cum_time[8],1),"."))</f>
        <v>7.</v>
      </c>
      <c r="R11" s="142" t="str">
        <f>IF(ISBLANK(laps_times[[#This Row],[9]]),"DNF",CONCATENATE(RANK(rounds_cum_time[[#This Row],[9]],rounds_cum_time[9],1),"."))</f>
        <v>8.</v>
      </c>
      <c r="S11" s="142" t="str">
        <f>IF(ISBLANK(laps_times[[#This Row],[10]]),"DNF",CONCATENATE(RANK(rounds_cum_time[[#This Row],[10]],rounds_cum_time[10],1),"."))</f>
        <v>7.</v>
      </c>
      <c r="T11" s="142" t="str">
        <f>IF(ISBLANK(laps_times[[#This Row],[11]]),"DNF",CONCATENATE(RANK(rounds_cum_time[[#This Row],[11]],rounds_cum_time[11],1),"."))</f>
        <v>7.</v>
      </c>
      <c r="U11" s="142" t="str">
        <f>IF(ISBLANK(laps_times[[#This Row],[12]]),"DNF",CONCATENATE(RANK(rounds_cum_time[[#This Row],[12]],rounds_cum_time[12],1),"."))</f>
        <v>8.</v>
      </c>
      <c r="V11" s="142" t="str">
        <f>IF(ISBLANK(laps_times[[#This Row],[13]]),"DNF",CONCATENATE(RANK(rounds_cum_time[[#This Row],[13]],rounds_cum_time[13],1),"."))</f>
        <v>8.</v>
      </c>
      <c r="W11" s="142" t="str">
        <f>IF(ISBLANK(laps_times[[#This Row],[14]]),"DNF",CONCATENATE(RANK(rounds_cum_time[[#This Row],[14]],rounds_cum_time[14],1),"."))</f>
        <v>8.</v>
      </c>
      <c r="X11" s="142" t="str">
        <f>IF(ISBLANK(laps_times[[#This Row],[15]]),"DNF",CONCATENATE(RANK(rounds_cum_time[[#This Row],[15]],rounds_cum_time[15],1),"."))</f>
        <v>9.</v>
      </c>
      <c r="Y11" s="142" t="str">
        <f>IF(ISBLANK(laps_times[[#This Row],[16]]),"DNF",CONCATENATE(RANK(rounds_cum_time[[#This Row],[16]],rounds_cum_time[16],1),"."))</f>
        <v>9.</v>
      </c>
      <c r="Z11" s="142" t="str">
        <f>IF(ISBLANK(laps_times[[#This Row],[17]]),"DNF",CONCATENATE(RANK(rounds_cum_time[[#This Row],[17]],rounds_cum_time[17],1),"."))</f>
        <v>8.</v>
      </c>
      <c r="AA11" s="142" t="str">
        <f>IF(ISBLANK(laps_times[[#This Row],[18]]),"DNF",CONCATENATE(RANK(rounds_cum_time[[#This Row],[18]],rounds_cum_time[18],1),"."))</f>
        <v>7.</v>
      </c>
      <c r="AB11" s="142" t="str">
        <f>IF(ISBLANK(laps_times[[#This Row],[19]]),"DNF",CONCATENATE(RANK(rounds_cum_time[[#This Row],[19]],rounds_cum_time[19],1),"."))</f>
        <v>9.</v>
      </c>
      <c r="AC11" s="142" t="str">
        <f>IF(ISBLANK(laps_times[[#This Row],[20]]),"DNF",CONCATENATE(RANK(rounds_cum_time[[#This Row],[20]],rounds_cum_time[20],1),"."))</f>
        <v>8.</v>
      </c>
      <c r="AD11" s="142" t="str">
        <f>IF(ISBLANK(laps_times[[#This Row],[21]]),"DNF",CONCATENATE(RANK(rounds_cum_time[[#This Row],[21]],rounds_cum_time[21],1),"."))</f>
        <v>8.</v>
      </c>
      <c r="AE11" s="142" t="str">
        <f>IF(ISBLANK(laps_times[[#This Row],[22]]),"DNF",CONCATENATE(RANK(rounds_cum_time[[#This Row],[22]],rounds_cum_time[22],1),"."))</f>
        <v>8.</v>
      </c>
      <c r="AF11" s="142" t="str">
        <f>IF(ISBLANK(laps_times[[#This Row],[23]]),"DNF",CONCATENATE(RANK(rounds_cum_time[[#This Row],[23]],rounds_cum_time[23],1),"."))</f>
        <v>8.</v>
      </c>
      <c r="AG11" s="142" t="str">
        <f>IF(ISBLANK(laps_times[[#This Row],[24]]),"DNF",CONCATENATE(RANK(rounds_cum_time[[#This Row],[24]],rounds_cum_time[24],1),"."))</f>
        <v>8.</v>
      </c>
      <c r="AH11" s="142" t="str">
        <f>IF(ISBLANK(laps_times[[#This Row],[25]]),"DNF",CONCATENATE(RANK(rounds_cum_time[[#This Row],[25]],rounds_cum_time[25],1),"."))</f>
        <v>8.</v>
      </c>
      <c r="AI11" s="142" t="str">
        <f>IF(ISBLANK(laps_times[[#This Row],[26]]),"DNF",CONCATENATE(RANK(rounds_cum_time[[#This Row],[26]],rounds_cum_time[26],1),"."))</f>
        <v>7.</v>
      </c>
      <c r="AJ11" s="142" t="str">
        <f>IF(ISBLANK(laps_times[[#This Row],[27]]),"DNF",CONCATENATE(RANK(rounds_cum_time[[#This Row],[27]],rounds_cum_time[27],1),"."))</f>
        <v>7.</v>
      </c>
      <c r="AK11" s="142" t="str">
        <f>IF(ISBLANK(laps_times[[#This Row],[28]]),"DNF",CONCATENATE(RANK(rounds_cum_time[[#This Row],[28]],rounds_cum_time[28],1),"."))</f>
        <v>7.</v>
      </c>
      <c r="AL11" s="142" t="str">
        <f>IF(ISBLANK(laps_times[[#This Row],[29]]),"DNF",CONCATENATE(RANK(rounds_cum_time[[#This Row],[29]],rounds_cum_time[29],1),"."))</f>
        <v>7.</v>
      </c>
      <c r="AM11" s="142" t="str">
        <f>IF(ISBLANK(laps_times[[#This Row],[30]]),"DNF",CONCATENATE(RANK(rounds_cum_time[[#This Row],[30]],rounds_cum_time[30],1),"."))</f>
        <v>7.</v>
      </c>
      <c r="AN11" s="142" t="str">
        <f>IF(ISBLANK(laps_times[[#This Row],[31]]),"DNF",CONCATENATE(RANK(rounds_cum_time[[#This Row],[31]],rounds_cum_time[31],1),"."))</f>
        <v>7.</v>
      </c>
      <c r="AO11" s="142" t="str">
        <f>IF(ISBLANK(laps_times[[#This Row],[32]]),"DNF",CONCATENATE(RANK(rounds_cum_time[[#This Row],[32]],rounds_cum_time[32],1),"."))</f>
        <v>7.</v>
      </c>
      <c r="AP11" s="142" t="str">
        <f>IF(ISBLANK(laps_times[[#This Row],[33]]),"DNF",CONCATENATE(RANK(rounds_cum_time[[#This Row],[33]],rounds_cum_time[33],1),"."))</f>
        <v>7.</v>
      </c>
      <c r="AQ11" s="142" t="str">
        <f>IF(ISBLANK(laps_times[[#This Row],[34]]),"DNF",CONCATENATE(RANK(rounds_cum_time[[#This Row],[34]],rounds_cum_time[34],1),"."))</f>
        <v>7.</v>
      </c>
      <c r="AR11" s="142" t="str">
        <f>IF(ISBLANK(laps_times[[#This Row],[35]]),"DNF",CONCATENATE(RANK(rounds_cum_time[[#This Row],[35]],rounds_cum_time[35],1),"."))</f>
        <v>7.</v>
      </c>
      <c r="AS11" s="142" t="str">
        <f>IF(ISBLANK(laps_times[[#This Row],[36]]),"DNF",CONCATENATE(RANK(rounds_cum_time[[#This Row],[36]],rounds_cum_time[36],1),"."))</f>
        <v>7.</v>
      </c>
      <c r="AT11" s="142" t="str">
        <f>IF(ISBLANK(laps_times[[#This Row],[37]]),"DNF",CONCATENATE(RANK(rounds_cum_time[[#This Row],[37]],rounds_cum_time[37],1),"."))</f>
        <v>7.</v>
      </c>
      <c r="AU11" s="142" t="str">
        <f>IF(ISBLANK(laps_times[[#This Row],[38]]),"DNF",CONCATENATE(RANK(rounds_cum_time[[#This Row],[38]],rounds_cum_time[38],1),"."))</f>
        <v>7.</v>
      </c>
      <c r="AV11" s="142" t="str">
        <f>IF(ISBLANK(laps_times[[#This Row],[39]]),"DNF",CONCATENATE(RANK(rounds_cum_time[[#This Row],[39]],rounds_cum_time[39],1),"."))</f>
        <v>7.</v>
      </c>
      <c r="AW11" s="142" t="str">
        <f>IF(ISBLANK(laps_times[[#This Row],[40]]),"DNF",CONCATENATE(RANK(rounds_cum_time[[#This Row],[40]],rounds_cum_time[40],1),"."))</f>
        <v>7.</v>
      </c>
      <c r="AX11" s="142" t="str">
        <f>IF(ISBLANK(laps_times[[#This Row],[41]]),"DNF",CONCATENATE(RANK(rounds_cum_time[[#This Row],[41]],rounds_cum_time[41],1),"."))</f>
        <v>6.</v>
      </c>
      <c r="AY11" s="142" t="str">
        <f>IF(ISBLANK(laps_times[[#This Row],[42]]),"DNF",CONCATENATE(RANK(rounds_cum_time[[#This Row],[42]],rounds_cum_time[42],1),"."))</f>
        <v>6.</v>
      </c>
      <c r="AZ11" s="142" t="str">
        <f>IF(ISBLANK(laps_times[[#This Row],[43]]),"DNF",CONCATENATE(RANK(rounds_cum_time[[#This Row],[43]],rounds_cum_time[43],1),"."))</f>
        <v>6.</v>
      </c>
      <c r="BA11" s="142" t="str">
        <f>IF(ISBLANK(laps_times[[#This Row],[44]]),"DNF",CONCATENATE(RANK(rounds_cum_time[[#This Row],[44]],rounds_cum_time[44],1),"."))</f>
        <v>6.</v>
      </c>
      <c r="BB11" s="142" t="str">
        <f>IF(ISBLANK(laps_times[[#This Row],[45]]),"DNF",CONCATENATE(RANK(rounds_cum_time[[#This Row],[45]],rounds_cum_time[45],1),"."))</f>
        <v>6.</v>
      </c>
      <c r="BC11" s="142" t="str">
        <f>IF(ISBLANK(laps_times[[#This Row],[46]]),"DNF",CONCATENATE(RANK(rounds_cum_time[[#This Row],[46]],rounds_cum_time[46],1),"."))</f>
        <v>6.</v>
      </c>
      <c r="BD11" s="142" t="str">
        <f>IF(ISBLANK(laps_times[[#This Row],[47]]),"DNF",CONCATENATE(RANK(rounds_cum_time[[#This Row],[47]],rounds_cum_time[47],1),"."))</f>
        <v>6.</v>
      </c>
      <c r="BE11" s="142" t="str">
        <f>IF(ISBLANK(laps_times[[#This Row],[48]]),"DNF",CONCATENATE(RANK(rounds_cum_time[[#This Row],[48]],rounds_cum_time[48],1),"."))</f>
        <v>6.</v>
      </c>
      <c r="BF11" s="142" t="str">
        <f>IF(ISBLANK(laps_times[[#This Row],[49]]),"DNF",CONCATENATE(RANK(rounds_cum_time[[#This Row],[49]],rounds_cum_time[49],1),"."))</f>
        <v>6.</v>
      </c>
      <c r="BG11" s="142" t="str">
        <f>IF(ISBLANK(laps_times[[#This Row],[50]]),"DNF",CONCATENATE(RANK(rounds_cum_time[[#This Row],[50]],rounds_cum_time[50],1),"."))</f>
        <v>6.</v>
      </c>
      <c r="BH11" s="142" t="str">
        <f>IF(ISBLANK(laps_times[[#This Row],[51]]),"DNF",CONCATENATE(RANK(rounds_cum_time[[#This Row],[51]],rounds_cum_time[51],1),"."))</f>
        <v>6.</v>
      </c>
      <c r="BI11" s="142" t="str">
        <f>IF(ISBLANK(laps_times[[#This Row],[52]]),"DNF",CONCATENATE(RANK(rounds_cum_time[[#This Row],[52]],rounds_cum_time[52],1),"."))</f>
        <v>6.</v>
      </c>
      <c r="BJ11" s="142" t="str">
        <f>IF(ISBLANK(laps_times[[#This Row],[53]]),"DNF",CONCATENATE(RANK(rounds_cum_time[[#This Row],[53]],rounds_cum_time[53],1),"."))</f>
        <v>6.</v>
      </c>
      <c r="BK11" s="142" t="str">
        <f>IF(ISBLANK(laps_times[[#This Row],[54]]),"DNF",CONCATENATE(RANK(rounds_cum_time[[#This Row],[54]],rounds_cum_time[54],1),"."))</f>
        <v>6.</v>
      </c>
      <c r="BL11" s="142" t="str">
        <f>IF(ISBLANK(laps_times[[#This Row],[55]]),"DNF",CONCATENATE(RANK(rounds_cum_time[[#This Row],[55]],rounds_cum_time[55],1),"."))</f>
        <v>6.</v>
      </c>
      <c r="BM11" s="142" t="str">
        <f>IF(ISBLANK(laps_times[[#This Row],[56]]),"DNF",CONCATENATE(RANK(rounds_cum_time[[#This Row],[56]],rounds_cum_time[56],1),"."))</f>
        <v>6.</v>
      </c>
      <c r="BN11" s="142" t="str">
        <f>IF(ISBLANK(laps_times[[#This Row],[57]]),"DNF",CONCATENATE(RANK(rounds_cum_time[[#This Row],[57]],rounds_cum_time[57],1),"."))</f>
        <v>6.</v>
      </c>
      <c r="BO11" s="142" t="str">
        <f>IF(ISBLANK(laps_times[[#This Row],[58]]),"DNF",CONCATENATE(RANK(rounds_cum_time[[#This Row],[58]],rounds_cum_time[58],1),"."))</f>
        <v>6.</v>
      </c>
      <c r="BP11" s="142" t="str">
        <f>IF(ISBLANK(laps_times[[#This Row],[59]]),"DNF",CONCATENATE(RANK(rounds_cum_time[[#This Row],[59]],rounds_cum_time[59],1),"."))</f>
        <v>6.</v>
      </c>
      <c r="BQ11" s="142" t="str">
        <f>IF(ISBLANK(laps_times[[#This Row],[60]]),"DNF",CONCATENATE(RANK(rounds_cum_time[[#This Row],[60]],rounds_cum_time[60],1),"."))</f>
        <v>6.</v>
      </c>
      <c r="BR11" s="142" t="str">
        <f>IF(ISBLANK(laps_times[[#This Row],[61]]),"DNF",CONCATENATE(RANK(rounds_cum_time[[#This Row],[61]],rounds_cum_time[61],1),"."))</f>
        <v>6.</v>
      </c>
      <c r="BS11" s="142" t="str">
        <f>IF(ISBLANK(laps_times[[#This Row],[62]]),"DNF",CONCATENATE(RANK(rounds_cum_time[[#This Row],[62]],rounds_cum_time[62],1),"."))</f>
        <v>6.</v>
      </c>
      <c r="BT11" s="143" t="str">
        <f>IF(ISBLANK(laps_times[[#This Row],[63]]),"DNF",CONCATENATE(RANK(rounds_cum_time[[#This Row],[63]],rounds_cum_time[63],1),"."))</f>
        <v>6.</v>
      </c>
    </row>
    <row r="12" spans="2:72" x14ac:dyDescent="0.2">
      <c r="B12" s="130">
        <f>laps_times[[#This Row],[poř]]</f>
        <v>7</v>
      </c>
      <c r="C12" s="141">
        <f>laps_times[[#This Row],[s.č.]]</f>
        <v>131</v>
      </c>
      <c r="D12" s="131" t="str">
        <f>laps_times[[#This Row],[jméno]]</f>
        <v>Šarlinger Ivan</v>
      </c>
      <c r="E12" s="132">
        <f>laps_times[[#This Row],[roč]]</f>
        <v>1974</v>
      </c>
      <c r="F12" s="132" t="str">
        <f>laps_times[[#This Row],[kat]]</f>
        <v>MB</v>
      </c>
      <c r="G12" s="132">
        <f>laps_times[[#This Row],[poř_kat]]</f>
        <v>5</v>
      </c>
      <c r="H12" s="131" t="str">
        <f>laps_times[[#This Row],[klub]]</f>
        <v>SC Marathon Plzeň</v>
      </c>
      <c r="I12" s="134">
        <f>laps_times[[#This Row],[celk. čas]]</f>
        <v>0.12168655092592594</v>
      </c>
      <c r="J12" s="142" t="str">
        <f>IF(ISBLANK(laps_times[[#This Row],[1]]),"DNF",CONCATENATE(RANK(rounds_cum_time[[#This Row],[1]],rounds_cum_time[1],1),"."))</f>
        <v>4.</v>
      </c>
      <c r="K12" s="142" t="str">
        <f>IF(ISBLANK(laps_times[[#This Row],[2]]),"DNF",CONCATENATE(RANK(rounds_cum_time[[#This Row],[2]],rounds_cum_time[2],1),"."))</f>
        <v>4.</v>
      </c>
      <c r="L12" s="142" t="str">
        <f>IF(ISBLANK(laps_times[[#This Row],[3]]),"DNF",CONCATENATE(RANK(rounds_cum_time[[#This Row],[3]],rounds_cum_time[3],1),"."))</f>
        <v>5.</v>
      </c>
      <c r="M12" s="142" t="str">
        <f>IF(ISBLANK(laps_times[[#This Row],[4]]),"DNF",CONCATENATE(RANK(rounds_cum_time[[#This Row],[4]],rounds_cum_time[4],1),"."))</f>
        <v>5.</v>
      </c>
      <c r="N12" s="142" t="str">
        <f>IF(ISBLANK(laps_times[[#This Row],[5]]),"DNF",CONCATENATE(RANK(rounds_cum_time[[#This Row],[5]],rounds_cum_time[5],1),"."))</f>
        <v>5.</v>
      </c>
      <c r="O12" s="142" t="str">
        <f>IF(ISBLANK(laps_times[[#This Row],[6]]),"DNF",CONCATENATE(RANK(rounds_cum_time[[#This Row],[6]],rounds_cum_time[6],1),"."))</f>
        <v>5.</v>
      </c>
      <c r="P12" s="142" t="str">
        <f>IF(ISBLANK(laps_times[[#This Row],[7]]),"DNF",CONCATENATE(RANK(rounds_cum_time[[#This Row],[7]],rounds_cum_time[7],1),"."))</f>
        <v>5.</v>
      </c>
      <c r="Q12" s="142" t="str">
        <f>IF(ISBLANK(laps_times[[#This Row],[8]]),"DNF",CONCATENATE(RANK(rounds_cum_time[[#This Row],[8]],rounds_cum_time[8],1),"."))</f>
        <v>5.</v>
      </c>
      <c r="R12" s="142" t="str">
        <f>IF(ISBLANK(laps_times[[#This Row],[9]]),"DNF",CONCATENATE(RANK(rounds_cum_time[[#This Row],[9]],rounds_cum_time[9],1),"."))</f>
        <v>5.</v>
      </c>
      <c r="S12" s="142" t="str">
        <f>IF(ISBLANK(laps_times[[#This Row],[10]]),"DNF",CONCATENATE(RANK(rounds_cum_time[[#This Row],[10]],rounds_cum_time[10],1),"."))</f>
        <v>5.</v>
      </c>
      <c r="T12" s="142" t="str">
        <f>IF(ISBLANK(laps_times[[#This Row],[11]]),"DNF",CONCATENATE(RANK(rounds_cum_time[[#This Row],[11]],rounds_cum_time[11],1),"."))</f>
        <v>4.</v>
      </c>
      <c r="U12" s="142" t="str">
        <f>IF(ISBLANK(laps_times[[#This Row],[12]]),"DNF",CONCATENATE(RANK(rounds_cum_time[[#This Row],[12]],rounds_cum_time[12],1),"."))</f>
        <v>5.</v>
      </c>
      <c r="V12" s="142" t="str">
        <f>IF(ISBLANK(laps_times[[#This Row],[13]]),"DNF",CONCATENATE(RANK(rounds_cum_time[[#This Row],[13]],rounds_cum_time[13],1),"."))</f>
        <v>5.</v>
      </c>
      <c r="W12" s="142" t="str">
        <f>IF(ISBLANK(laps_times[[#This Row],[14]]),"DNF",CONCATENATE(RANK(rounds_cum_time[[#This Row],[14]],rounds_cum_time[14],1),"."))</f>
        <v>5.</v>
      </c>
      <c r="X12" s="142" t="str">
        <f>IF(ISBLANK(laps_times[[#This Row],[15]]),"DNF",CONCATENATE(RANK(rounds_cum_time[[#This Row],[15]],rounds_cum_time[15],1),"."))</f>
        <v>5.</v>
      </c>
      <c r="Y12" s="142" t="str">
        <f>IF(ISBLANK(laps_times[[#This Row],[16]]),"DNF",CONCATENATE(RANK(rounds_cum_time[[#This Row],[16]],rounds_cum_time[16],1),"."))</f>
        <v>5.</v>
      </c>
      <c r="Z12" s="142" t="str">
        <f>IF(ISBLANK(laps_times[[#This Row],[17]]),"DNF",CONCATENATE(RANK(rounds_cum_time[[#This Row],[17]],rounds_cum_time[17],1),"."))</f>
        <v>5.</v>
      </c>
      <c r="AA12" s="142" t="str">
        <f>IF(ISBLANK(laps_times[[#This Row],[18]]),"DNF",CONCATENATE(RANK(rounds_cum_time[[#This Row],[18]],rounds_cum_time[18],1),"."))</f>
        <v>5.</v>
      </c>
      <c r="AB12" s="142" t="str">
        <f>IF(ISBLANK(laps_times[[#This Row],[19]]),"DNF",CONCATENATE(RANK(rounds_cum_time[[#This Row],[19]],rounds_cum_time[19],1),"."))</f>
        <v>5.</v>
      </c>
      <c r="AC12" s="142" t="str">
        <f>IF(ISBLANK(laps_times[[#This Row],[20]]),"DNF",CONCATENATE(RANK(rounds_cum_time[[#This Row],[20]],rounds_cum_time[20],1),"."))</f>
        <v>5.</v>
      </c>
      <c r="AD12" s="142" t="str">
        <f>IF(ISBLANK(laps_times[[#This Row],[21]]),"DNF",CONCATENATE(RANK(rounds_cum_time[[#This Row],[21]],rounds_cum_time[21],1),"."))</f>
        <v>5.</v>
      </c>
      <c r="AE12" s="142" t="str">
        <f>IF(ISBLANK(laps_times[[#This Row],[22]]),"DNF",CONCATENATE(RANK(rounds_cum_time[[#This Row],[22]],rounds_cum_time[22],1),"."))</f>
        <v>5.</v>
      </c>
      <c r="AF12" s="142" t="str">
        <f>IF(ISBLANK(laps_times[[#This Row],[23]]),"DNF",CONCATENATE(RANK(rounds_cum_time[[#This Row],[23]],rounds_cum_time[23],1),"."))</f>
        <v>5.</v>
      </c>
      <c r="AG12" s="142" t="str">
        <f>IF(ISBLANK(laps_times[[#This Row],[24]]),"DNF",CONCATENATE(RANK(rounds_cum_time[[#This Row],[24]],rounds_cum_time[24],1),"."))</f>
        <v>5.</v>
      </c>
      <c r="AH12" s="142" t="str">
        <f>IF(ISBLANK(laps_times[[#This Row],[25]]),"DNF",CONCATENATE(RANK(rounds_cum_time[[#This Row],[25]],rounds_cum_time[25],1),"."))</f>
        <v>5.</v>
      </c>
      <c r="AI12" s="142" t="str">
        <f>IF(ISBLANK(laps_times[[#This Row],[26]]),"DNF",CONCATENATE(RANK(rounds_cum_time[[#This Row],[26]],rounds_cum_time[26],1),"."))</f>
        <v>5.</v>
      </c>
      <c r="AJ12" s="142" t="str">
        <f>IF(ISBLANK(laps_times[[#This Row],[27]]),"DNF",CONCATENATE(RANK(rounds_cum_time[[#This Row],[27]],rounds_cum_time[27],1),"."))</f>
        <v>6.</v>
      </c>
      <c r="AK12" s="142" t="str">
        <f>IF(ISBLANK(laps_times[[#This Row],[28]]),"DNF",CONCATENATE(RANK(rounds_cum_time[[#This Row],[28]],rounds_cum_time[28],1),"."))</f>
        <v>6.</v>
      </c>
      <c r="AL12" s="142" t="str">
        <f>IF(ISBLANK(laps_times[[#This Row],[29]]),"DNF",CONCATENATE(RANK(rounds_cum_time[[#This Row],[29]],rounds_cum_time[29],1),"."))</f>
        <v>6.</v>
      </c>
      <c r="AM12" s="142" t="str">
        <f>IF(ISBLANK(laps_times[[#This Row],[30]]),"DNF",CONCATENATE(RANK(rounds_cum_time[[#This Row],[30]],rounds_cum_time[30],1),"."))</f>
        <v>6.</v>
      </c>
      <c r="AN12" s="142" t="str">
        <f>IF(ISBLANK(laps_times[[#This Row],[31]]),"DNF",CONCATENATE(RANK(rounds_cum_time[[#This Row],[31]],rounds_cum_time[31],1),"."))</f>
        <v>6.</v>
      </c>
      <c r="AO12" s="142" t="str">
        <f>IF(ISBLANK(laps_times[[#This Row],[32]]),"DNF",CONCATENATE(RANK(rounds_cum_time[[#This Row],[32]],rounds_cum_time[32],1),"."))</f>
        <v>6.</v>
      </c>
      <c r="AP12" s="142" t="str">
        <f>IF(ISBLANK(laps_times[[#This Row],[33]]),"DNF",CONCATENATE(RANK(rounds_cum_time[[#This Row],[33]],rounds_cum_time[33],1),"."))</f>
        <v>6.</v>
      </c>
      <c r="AQ12" s="142" t="str">
        <f>IF(ISBLANK(laps_times[[#This Row],[34]]),"DNF",CONCATENATE(RANK(rounds_cum_time[[#This Row],[34]],rounds_cum_time[34],1),"."))</f>
        <v>6.</v>
      </c>
      <c r="AR12" s="142" t="str">
        <f>IF(ISBLANK(laps_times[[#This Row],[35]]),"DNF",CONCATENATE(RANK(rounds_cum_time[[#This Row],[35]],rounds_cum_time[35],1),"."))</f>
        <v>6.</v>
      </c>
      <c r="AS12" s="142" t="str">
        <f>IF(ISBLANK(laps_times[[#This Row],[36]]),"DNF",CONCATENATE(RANK(rounds_cum_time[[#This Row],[36]],rounds_cum_time[36],1),"."))</f>
        <v>6.</v>
      </c>
      <c r="AT12" s="142" t="str">
        <f>IF(ISBLANK(laps_times[[#This Row],[37]]),"DNF",CONCATENATE(RANK(rounds_cum_time[[#This Row],[37]],rounds_cum_time[37],1),"."))</f>
        <v>6.</v>
      </c>
      <c r="AU12" s="142" t="str">
        <f>IF(ISBLANK(laps_times[[#This Row],[38]]),"DNF",CONCATENATE(RANK(rounds_cum_time[[#This Row],[38]],rounds_cum_time[38],1),"."))</f>
        <v>6.</v>
      </c>
      <c r="AV12" s="142" t="str">
        <f>IF(ISBLANK(laps_times[[#This Row],[39]]),"DNF",CONCATENATE(RANK(rounds_cum_time[[#This Row],[39]],rounds_cum_time[39],1),"."))</f>
        <v>6.</v>
      </c>
      <c r="AW12" s="142" t="str">
        <f>IF(ISBLANK(laps_times[[#This Row],[40]]),"DNF",CONCATENATE(RANK(rounds_cum_time[[#This Row],[40]],rounds_cum_time[40],1),"."))</f>
        <v>6.</v>
      </c>
      <c r="AX12" s="142" t="str">
        <f>IF(ISBLANK(laps_times[[#This Row],[41]]),"DNF",CONCATENATE(RANK(rounds_cum_time[[#This Row],[41]],rounds_cum_time[41],1),"."))</f>
        <v>7.</v>
      </c>
      <c r="AY12" s="142" t="str">
        <f>IF(ISBLANK(laps_times[[#This Row],[42]]),"DNF",CONCATENATE(RANK(rounds_cum_time[[#This Row],[42]],rounds_cum_time[42],1),"."))</f>
        <v>7.</v>
      </c>
      <c r="AZ12" s="142" t="str">
        <f>IF(ISBLANK(laps_times[[#This Row],[43]]),"DNF",CONCATENATE(RANK(rounds_cum_time[[#This Row],[43]],rounds_cum_time[43],1),"."))</f>
        <v>7.</v>
      </c>
      <c r="BA12" s="142" t="str">
        <f>IF(ISBLANK(laps_times[[#This Row],[44]]),"DNF",CONCATENATE(RANK(rounds_cum_time[[#This Row],[44]],rounds_cum_time[44],1),"."))</f>
        <v>7.</v>
      </c>
      <c r="BB12" s="142" t="str">
        <f>IF(ISBLANK(laps_times[[#This Row],[45]]),"DNF",CONCATENATE(RANK(rounds_cum_time[[#This Row],[45]],rounds_cum_time[45],1),"."))</f>
        <v>7.</v>
      </c>
      <c r="BC12" s="142" t="str">
        <f>IF(ISBLANK(laps_times[[#This Row],[46]]),"DNF",CONCATENATE(RANK(rounds_cum_time[[#This Row],[46]],rounds_cum_time[46],1),"."))</f>
        <v>7.</v>
      </c>
      <c r="BD12" s="142" t="str">
        <f>IF(ISBLANK(laps_times[[#This Row],[47]]),"DNF",CONCATENATE(RANK(rounds_cum_time[[#This Row],[47]],rounds_cum_time[47],1),"."))</f>
        <v>7.</v>
      </c>
      <c r="BE12" s="142" t="str">
        <f>IF(ISBLANK(laps_times[[#This Row],[48]]),"DNF",CONCATENATE(RANK(rounds_cum_time[[#This Row],[48]],rounds_cum_time[48],1),"."))</f>
        <v>7.</v>
      </c>
      <c r="BF12" s="142" t="str">
        <f>IF(ISBLANK(laps_times[[#This Row],[49]]),"DNF",CONCATENATE(RANK(rounds_cum_time[[#This Row],[49]],rounds_cum_time[49],1),"."))</f>
        <v>7.</v>
      </c>
      <c r="BG12" s="142" t="str">
        <f>IF(ISBLANK(laps_times[[#This Row],[50]]),"DNF",CONCATENATE(RANK(rounds_cum_time[[#This Row],[50]],rounds_cum_time[50],1),"."))</f>
        <v>7.</v>
      </c>
      <c r="BH12" s="142" t="str">
        <f>IF(ISBLANK(laps_times[[#This Row],[51]]),"DNF",CONCATENATE(RANK(rounds_cum_time[[#This Row],[51]],rounds_cum_time[51],1),"."))</f>
        <v>7.</v>
      </c>
      <c r="BI12" s="142" t="str">
        <f>IF(ISBLANK(laps_times[[#This Row],[52]]),"DNF",CONCATENATE(RANK(rounds_cum_time[[#This Row],[52]],rounds_cum_time[52],1),"."))</f>
        <v>7.</v>
      </c>
      <c r="BJ12" s="142" t="str">
        <f>IF(ISBLANK(laps_times[[#This Row],[53]]),"DNF",CONCATENATE(RANK(rounds_cum_time[[#This Row],[53]],rounds_cum_time[53],1),"."))</f>
        <v>7.</v>
      </c>
      <c r="BK12" s="142" t="str">
        <f>IF(ISBLANK(laps_times[[#This Row],[54]]),"DNF",CONCATENATE(RANK(rounds_cum_time[[#This Row],[54]],rounds_cum_time[54],1),"."))</f>
        <v>7.</v>
      </c>
      <c r="BL12" s="142" t="str">
        <f>IF(ISBLANK(laps_times[[#This Row],[55]]),"DNF",CONCATENATE(RANK(rounds_cum_time[[#This Row],[55]],rounds_cum_time[55],1),"."))</f>
        <v>7.</v>
      </c>
      <c r="BM12" s="142" t="str">
        <f>IF(ISBLANK(laps_times[[#This Row],[56]]),"DNF",CONCATENATE(RANK(rounds_cum_time[[#This Row],[56]],rounds_cum_time[56],1),"."))</f>
        <v>7.</v>
      </c>
      <c r="BN12" s="142" t="str">
        <f>IF(ISBLANK(laps_times[[#This Row],[57]]),"DNF",CONCATENATE(RANK(rounds_cum_time[[#This Row],[57]],rounds_cum_time[57],1),"."))</f>
        <v>7.</v>
      </c>
      <c r="BO12" s="142" t="str">
        <f>IF(ISBLANK(laps_times[[#This Row],[58]]),"DNF",CONCATENATE(RANK(rounds_cum_time[[#This Row],[58]],rounds_cum_time[58],1),"."))</f>
        <v>7.</v>
      </c>
      <c r="BP12" s="142" t="str">
        <f>IF(ISBLANK(laps_times[[#This Row],[59]]),"DNF",CONCATENATE(RANK(rounds_cum_time[[#This Row],[59]],rounds_cum_time[59],1),"."))</f>
        <v>7.</v>
      </c>
      <c r="BQ12" s="142" t="str">
        <f>IF(ISBLANK(laps_times[[#This Row],[60]]),"DNF",CONCATENATE(RANK(rounds_cum_time[[#This Row],[60]],rounds_cum_time[60],1),"."))</f>
        <v>7.</v>
      </c>
      <c r="BR12" s="142" t="str">
        <f>IF(ISBLANK(laps_times[[#This Row],[61]]),"DNF",CONCATENATE(RANK(rounds_cum_time[[#This Row],[61]],rounds_cum_time[61],1),"."))</f>
        <v>7.</v>
      </c>
      <c r="BS12" s="142" t="str">
        <f>IF(ISBLANK(laps_times[[#This Row],[62]]),"DNF",CONCATENATE(RANK(rounds_cum_time[[#This Row],[62]],rounds_cum_time[62],1),"."))</f>
        <v>7.</v>
      </c>
      <c r="BT12" s="143" t="str">
        <f>IF(ISBLANK(laps_times[[#This Row],[63]]),"DNF",CONCATENATE(RANK(rounds_cum_time[[#This Row],[63]],rounds_cum_time[63],1),"."))</f>
        <v>7.</v>
      </c>
    </row>
    <row r="13" spans="2:72" x14ac:dyDescent="0.2">
      <c r="B13" s="130">
        <f>laps_times[[#This Row],[poř]]</f>
        <v>8</v>
      </c>
      <c r="C13" s="141">
        <f>laps_times[[#This Row],[s.č.]]</f>
        <v>10</v>
      </c>
      <c r="D13" s="131" t="str">
        <f>laps_times[[#This Row],[jméno]]</f>
        <v>Malík Vít</v>
      </c>
      <c r="E13" s="132">
        <f>laps_times[[#This Row],[roč]]</f>
        <v>1969</v>
      </c>
      <c r="F13" s="132" t="str">
        <f>laps_times[[#This Row],[kat]]</f>
        <v>MB</v>
      </c>
      <c r="G13" s="132">
        <f>laps_times[[#This Row],[poř_kat]]</f>
        <v>6</v>
      </c>
      <c r="H13" s="131" t="str">
        <f>laps_times[[#This Row],[klub]]</f>
        <v>Rožmberské sklepy Borovany</v>
      </c>
      <c r="I13" s="134">
        <f>laps_times[[#This Row],[celk. čas]]</f>
        <v>0.12329795138888888</v>
      </c>
      <c r="J13" s="142" t="str">
        <f>IF(ISBLANK(laps_times[[#This Row],[1]]),"DNF",CONCATENATE(RANK(rounds_cum_time[[#This Row],[1]],rounds_cum_time[1],1),"."))</f>
        <v>10.</v>
      </c>
      <c r="K13" s="142" t="str">
        <f>IF(ISBLANK(laps_times[[#This Row],[2]]),"DNF",CONCATENATE(RANK(rounds_cum_time[[#This Row],[2]],rounds_cum_time[2],1),"."))</f>
        <v>10.</v>
      </c>
      <c r="L13" s="142" t="str">
        <f>IF(ISBLANK(laps_times[[#This Row],[3]]),"DNF",CONCATENATE(RANK(rounds_cum_time[[#This Row],[3]],rounds_cum_time[3],1),"."))</f>
        <v>10.</v>
      </c>
      <c r="M13" s="142" t="str">
        <f>IF(ISBLANK(laps_times[[#This Row],[4]]),"DNF",CONCATENATE(RANK(rounds_cum_time[[#This Row],[4]],rounds_cum_time[4],1),"."))</f>
        <v>8.</v>
      </c>
      <c r="N13" s="142" t="str">
        <f>IF(ISBLANK(laps_times[[#This Row],[5]]),"DNF",CONCATENATE(RANK(rounds_cum_time[[#This Row],[5]],rounds_cum_time[5],1),"."))</f>
        <v>7.</v>
      </c>
      <c r="O13" s="142" t="str">
        <f>IF(ISBLANK(laps_times[[#This Row],[6]]),"DNF",CONCATENATE(RANK(rounds_cum_time[[#This Row],[6]],rounds_cum_time[6],1),"."))</f>
        <v>7.</v>
      </c>
      <c r="P13" s="142" t="str">
        <f>IF(ISBLANK(laps_times[[#This Row],[7]]),"DNF",CONCATENATE(RANK(rounds_cum_time[[#This Row],[7]],rounds_cum_time[7],1),"."))</f>
        <v>7.</v>
      </c>
      <c r="Q13" s="142" t="str">
        <f>IF(ISBLANK(laps_times[[#This Row],[8]]),"DNF",CONCATENATE(RANK(rounds_cum_time[[#This Row],[8]],rounds_cum_time[8],1),"."))</f>
        <v>8.</v>
      </c>
      <c r="R13" s="142" t="str">
        <f>IF(ISBLANK(laps_times[[#This Row],[9]]),"DNF",CONCATENATE(RANK(rounds_cum_time[[#This Row],[9]],rounds_cum_time[9],1),"."))</f>
        <v>7.</v>
      </c>
      <c r="S13" s="142" t="str">
        <f>IF(ISBLANK(laps_times[[#This Row],[10]]),"DNF",CONCATENATE(RANK(rounds_cum_time[[#This Row],[10]],rounds_cum_time[10],1),"."))</f>
        <v>8.</v>
      </c>
      <c r="T13" s="142" t="str">
        <f>IF(ISBLANK(laps_times[[#This Row],[11]]),"DNF",CONCATENATE(RANK(rounds_cum_time[[#This Row],[11]],rounds_cum_time[11],1),"."))</f>
        <v>8.</v>
      </c>
      <c r="U13" s="142" t="str">
        <f>IF(ISBLANK(laps_times[[#This Row],[12]]),"DNF",CONCATENATE(RANK(rounds_cum_time[[#This Row],[12]],rounds_cum_time[12],1),"."))</f>
        <v>7.</v>
      </c>
      <c r="V13" s="142" t="str">
        <f>IF(ISBLANK(laps_times[[#This Row],[13]]),"DNF",CONCATENATE(RANK(rounds_cum_time[[#This Row],[13]],rounds_cum_time[13],1),"."))</f>
        <v>9.</v>
      </c>
      <c r="W13" s="142" t="str">
        <f>IF(ISBLANK(laps_times[[#This Row],[14]]),"DNF",CONCATENATE(RANK(rounds_cum_time[[#This Row],[14]],rounds_cum_time[14],1),"."))</f>
        <v>9.</v>
      </c>
      <c r="X13" s="142" t="str">
        <f>IF(ISBLANK(laps_times[[#This Row],[15]]),"DNF",CONCATENATE(RANK(rounds_cum_time[[#This Row],[15]],rounds_cum_time[15],1),"."))</f>
        <v>8.</v>
      </c>
      <c r="Y13" s="142" t="str">
        <f>IF(ISBLANK(laps_times[[#This Row],[16]]),"DNF",CONCATENATE(RANK(rounds_cum_time[[#This Row],[16]],rounds_cum_time[16],1),"."))</f>
        <v>8.</v>
      </c>
      <c r="Z13" s="142" t="str">
        <f>IF(ISBLANK(laps_times[[#This Row],[17]]),"DNF",CONCATENATE(RANK(rounds_cum_time[[#This Row],[17]],rounds_cum_time[17],1),"."))</f>
        <v>9.</v>
      </c>
      <c r="AA13" s="142" t="str">
        <f>IF(ISBLANK(laps_times[[#This Row],[18]]),"DNF",CONCATENATE(RANK(rounds_cum_time[[#This Row],[18]],rounds_cum_time[18],1),"."))</f>
        <v>9.</v>
      </c>
      <c r="AB13" s="142" t="str">
        <f>IF(ISBLANK(laps_times[[#This Row],[19]]),"DNF",CONCATENATE(RANK(rounds_cum_time[[#This Row],[19]],rounds_cum_time[19],1),"."))</f>
        <v>8.</v>
      </c>
      <c r="AC13" s="142" t="str">
        <f>IF(ISBLANK(laps_times[[#This Row],[20]]),"DNF",CONCATENATE(RANK(rounds_cum_time[[#This Row],[20]],rounds_cum_time[20],1),"."))</f>
        <v>7.</v>
      </c>
      <c r="AD13" s="142" t="str">
        <f>IF(ISBLANK(laps_times[[#This Row],[21]]),"DNF",CONCATENATE(RANK(rounds_cum_time[[#This Row],[21]],rounds_cum_time[21],1),"."))</f>
        <v>7.</v>
      </c>
      <c r="AE13" s="142" t="str">
        <f>IF(ISBLANK(laps_times[[#This Row],[22]]),"DNF",CONCATENATE(RANK(rounds_cum_time[[#This Row],[22]],rounds_cum_time[22],1),"."))</f>
        <v>9.</v>
      </c>
      <c r="AF13" s="142" t="str">
        <f>IF(ISBLANK(laps_times[[#This Row],[23]]),"DNF",CONCATENATE(RANK(rounds_cum_time[[#This Row],[23]],rounds_cum_time[23],1),"."))</f>
        <v>9.</v>
      </c>
      <c r="AG13" s="142" t="str">
        <f>IF(ISBLANK(laps_times[[#This Row],[24]]),"DNF",CONCATENATE(RANK(rounds_cum_time[[#This Row],[24]],rounds_cum_time[24],1),"."))</f>
        <v>9.</v>
      </c>
      <c r="AH13" s="142" t="str">
        <f>IF(ISBLANK(laps_times[[#This Row],[25]]),"DNF",CONCATENATE(RANK(rounds_cum_time[[#This Row],[25]],rounds_cum_time[25],1),"."))</f>
        <v>9.</v>
      </c>
      <c r="AI13" s="142" t="str">
        <f>IF(ISBLANK(laps_times[[#This Row],[26]]),"DNF",CONCATENATE(RANK(rounds_cum_time[[#This Row],[26]],rounds_cum_time[26],1),"."))</f>
        <v>8.</v>
      </c>
      <c r="AJ13" s="142" t="str">
        <f>IF(ISBLANK(laps_times[[#This Row],[27]]),"DNF",CONCATENATE(RANK(rounds_cum_time[[#This Row],[27]],rounds_cum_time[27],1),"."))</f>
        <v>8.</v>
      </c>
      <c r="AK13" s="142" t="str">
        <f>IF(ISBLANK(laps_times[[#This Row],[28]]),"DNF",CONCATENATE(RANK(rounds_cum_time[[#This Row],[28]],rounds_cum_time[28],1),"."))</f>
        <v>8.</v>
      </c>
      <c r="AL13" s="142" t="str">
        <f>IF(ISBLANK(laps_times[[#This Row],[29]]),"DNF",CONCATENATE(RANK(rounds_cum_time[[#This Row],[29]],rounds_cum_time[29],1),"."))</f>
        <v>8.</v>
      </c>
      <c r="AM13" s="142" t="str">
        <f>IF(ISBLANK(laps_times[[#This Row],[30]]),"DNF",CONCATENATE(RANK(rounds_cum_time[[#This Row],[30]],rounds_cum_time[30],1),"."))</f>
        <v>8.</v>
      </c>
      <c r="AN13" s="142" t="str">
        <f>IF(ISBLANK(laps_times[[#This Row],[31]]),"DNF",CONCATENATE(RANK(rounds_cum_time[[#This Row],[31]],rounds_cum_time[31],1),"."))</f>
        <v>8.</v>
      </c>
      <c r="AO13" s="142" t="str">
        <f>IF(ISBLANK(laps_times[[#This Row],[32]]),"DNF",CONCATENATE(RANK(rounds_cum_time[[#This Row],[32]],rounds_cum_time[32],1),"."))</f>
        <v>8.</v>
      </c>
      <c r="AP13" s="142" t="str">
        <f>IF(ISBLANK(laps_times[[#This Row],[33]]),"DNF",CONCATENATE(RANK(rounds_cum_time[[#This Row],[33]],rounds_cum_time[33],1),"."))</f>
        <v>8.</v>
      </c>
      <c r="AQ13" s="142" t="str">
        <f>IF(ISBLANK(laps_times[[#This Row],[34]]),"DNF",CONCATENATE(RANK(rounds_cum_time[[#This Row],[34]],rounds_cum_time[34],1),"."))</f>
        <v>8.</v>
      </c>
      <c r="AR13" s="142" t="str">
        <f>IF(ISBLANK(laps_times[[#This Row],[35]]),"DNF",CONCATENATE(RANK(rounds_cum_time[[#This Row],[35]],rounds_cum_time[35],1),"."))</f>
        <v>8.</v>
      </c>
      <c r="AS13" s="142" t="str">
        <f>IF(ISBLANK(laps_times[[#This Row],[36]]),"DNF",CONCATENATE(RANK(rounds_cum_time[[#This Row],[36]],rounds_cum_time[36],1),"."))</f>
        <v>8.</v>
      </c>
      <c r="AT13" s="142" t="str">
        <f>IF(ISBLANK(laps_times[[#This Row],[37]]),"DNF",CONCATENATE(RANK(rounds_cum_time[[#This Row],[37]],rounds_cum_time[37],1),"."))</f>
        <v>8.</v>
      </c>
      <c r="AU13" s="142" t="str">
        <f>IF(ISBLANK(laps_times[[#This Row],[38]]),"DNF",CONCATENATE(RANK(rounds_cum_time[[#This Row],[38]],rounds_cum_time[38],1),"."))</f>
        <v>8.</v>
      </c>
      <c r="AV13" s="142" t="str">
        <f>IF(ISBLANK(laps_times[[#This Row],[39]]),"DNF",CONCATENATE(RANK(rounds_cum_time[[#This Row],[39]],rounds_cum_time[39],1),"."))</f>
        <v>8.</v>
      </c>
      <c r="AW13" s="142" t="str">
        <f>IF(ISBLANK(laps_times[[#This Row],[40]]),"DNF",CONCATENATE(RANK(rounds_cum_time[[#This Row],[40]],rounds_cum_time[40],1),"."))</f>
        <v>8.</v>
      </c>
      <c r="AX13" s="142" t="str">
        <f>IF(ISBLANK(laps_times[[#This Row],[41]]),"DNF",CONCATENATE(RANK(rounds_cum_time[[#This Row],[41]],rounds_cum_time[41],1),"."))</f>
        <v>8.</v>
      </c>
      <c r="AY13" s="142" t="str">
        <f>IF(ISBLANK(laps_times[[#This Row],[42]]),"DNF",CONCATENATE(RANK(rounds_cum_time[[#This Row],[42]],rounds_cum_time[42],1),"."))</f>
        <v>8.</v>
      </c>
      <c r="AZ13" s="142" t="str">
        <f>IF(ISBLANK(laps_times[[#This Row],[43]]),"DNF",CONCATENATE(RANK(rounds_cum_time[[#This Row],[43]],rounds_cum_time[43],1),"."))</f>
        <v>8.</v>
      </c>
      <c r="BA13" s="142" t="str">
        <f>IF(ISBLANK(laps_times[[#This Row],[44]]),"DNF",CONCATENATE(RANK(rounds_cum_time[[#This Row],[44]],rounds_cum_time[44],1),"."))</f>
        <v>8.</v>
      </c>
      <c r="BB13" s="142" t="str">
        <f>IF(ISBLANK(laps_times[[#This Row],[45]]),"DNF",CONCATENATE(RANK(rounds_cum_time[[#This Row],[45]],rounds_cum_time[45],1),"."))</f>
        <v>8.</v>
      </c>
      <c r="BC13" s="142" t="str">
        <f>IF(ISBLANK(laps_times[[#This Row],[46]]),"DNF",CONCATENATE(RANK(rounds_cum_time[[#This Row],[46]],rounds_cum_time[46],1),"."))</f>
        <v>8.</v>
      </c>
      <c r="BD13" s="142" t="str">
        <f>IF(ISBLANK(laps_times[[#This Row],[47]]),"DNF",CONCATENATE(RANK(rounds_cum_time[[#This Row],[47]],rounds_cum_time[47],1),"."))</f>
        <v>8.</v>
      </c>
      <c r="BE13" s="142" t="str">
        <f>IF(ISBLANK(laps_times[[#This Row],[48]]),"DNF",CONCATENATE(RANK(rounds_cum_time[[#This Row],[48]],rounds_cum_time[48],1),"."))</f>
        <v>8.</v>
      </c>
      <c r="BF13" s="142" t="str">
        <f>IF(ISBLANK(laps_times[[#This Row],[49]]),"DNF",CONCATENATE(RANK(rounds_cum_time[[#This Row],[49]],rounds_cum_time[49],1),"."))</f>
        <v>8.</v>
      </c>
      <c r="BG13" s="142" t="str">
        <f>IF(ISBLANK(laps_times[[#This Row],[50]]),"DNF",CONCATENATE(RANK(rounds_cum_time[[#This Row],[50]],rounds_cum_time[50],1),"."))</f>
        <v>8.</v>
      </c>
      <c r="BH13" s="142" t="str">
        <f>IF(ISBLANK(laps_times[[#This Row],[51]]),"DNF",CONCATENATE(RANK(rounds_cum_time[[#This Row],[51]],rounds_cum_time[51],1),"."))</f>
        <v>8.</v>
      </c>
      <c r="BI13" s="142" t="str">
        <f>IF(ISBLANK(laps_times[[#This Row],[52]]),"DNF",CONCATENATE(RANK(rounds_cum_time[[#This Row],[52]],rounds_cum_time[52],1),"."))</f>
        <v>8.</v>
      </c>
      <c r="BJ13" s="142" t="str">
        <f>IF(ISBLANK(laps_times[[#This Row],[53]]),"DNF",CONCATENATE(RANK(rounds_cum_time[[#This Row],[53]],rounds_cum_time[53],1),"."))</f>
        <v>8.</v>
      </c>
      <c r="BK13" s="142" t="str">
        <f>IF(ISBLANK(laps_times[[#This Row],[54]]),"DNF",CONCATENATE(RANK(rounds_cum_time[[#This Row],[54]],rounds_cum_time[54],1),"."))</f>
        <v>8.</v>
      </c>
      <c r="BL13" s="142" t="str">
        <f>IF(ISBLANK(laps_times[[#This Row],[55]]),"DNF",CONCATENATE(RANK(rounds_cum_time[[#This Row],[55]],rounds_cum_time[55],1),"."))</f>
        <v>8.</v>
      </c>
      <c r="BM13" s="142" t="str">
        <f>IF(ISBLANK(laps_times[[#This Row],[56]]),"DNF",CONCATENATE(RANK(rounds_cum_time[[#This Row],[56]],rounds_cum_time[56],1),"."))</f>
        <v>8.</v>
      </c>
      <c r="BN13" s="142" t="str">
        <f>IF(ISBLANK(laps_times[[#This Row],[57]]),"DNF",CONCATENATE(RANK(rounds_cum_time[[#This Row],[57]],rounds_cum_time[57],1),"."))</f>
        <v>8.</v>
      </c>
      <c r="BO13" s="142" t="str">
        <f>IF(ISBLANK(laps_times[[#This Row],[58]]),"DNF",CONCATENATE(RANK(rounds_cum_time[[#This Row],[58]],rounds_cum_time[58],1),"."))</f>
        <v>8.</v>
      </c>
      <c r="BP13" s="142" t="str">
        <f>IF(ISBLANK(laps_times[[#This Row],[59]]),"DNF",CONCATENATE(RANK(rounds_cum_time[[#This Row],[59]],rounds_cum_time[59],1),"."))</f>
        <v>8.</v>
      </c>
      <c r="BQ13" s="142" t="str">
        <f>IF(ISBLANK(laps_times[[#This Row],[60]]),"DNF",CONCATENATE(RANK(rounds_cum_time[[#This Row],[60]],rounds_cum_time[60],1),"."))</f>
        <v>8.</v>
      </c>
      <c r="BR13" s="142" t="str">
        <f>IF(ISBLANK(laps_times[[#This Row],[61]]),"DNF",CONCATENATE(RANK(rounds_cum_time[[#This Row],[61]],rounds_cum_time[61],1),"."))</f>
        <v>8.</v>
      </c>
      <c r="BS13" s="142" t="str">
        <f>IF(ISBLANK(laps_times[[#This Row],[62]]),"DNF",CONCATENATE(RANK(rounds_cum_time[[#This Row],[62]],rounds_cum_time[62],1),"."))</f>
        <v>8.</v>
      </c>
      <c r="BT13" s="143" t="str">
        <f>IF(ISBLANK(laps_times[[#This Row],[63]]),"DNF",CONCATENATE(RANK(rounds_cum_time[[#This Row],[63]],rounds_cum_time[63],1),"."))</f>
        <v>8.</v>
      </c>
    </row>
    <row r="14" spans="2:72" x14ac:dyDescent="0.2">
      <c r="B14" s="130">
        <f>laps_times[[#This Row],[poř]]</f>
        <v>9</v>
      </c>
      <c r="C14" s="141">
        <f>laps_times[[#This Row],[s.č.]]</f>
        <v>123</v>
      </c>
      <c r="D14" s="131" t="str">
        <f>laps_times[[#This Row],[jméno]]</f>
        <v>Lácha Pavel</v>
      </c>
      <c r="E14" s="132">
        <f>laps_times[[#This Row],[roč]]</f>
        <v>1969</v>
      </c>
      <c r="F14" s="132" t="str">
        <f>laps_times[[#This Row],[kat]]</f>
        <v>MB</v>
      </c>
      <c r="G14" s="132">
        <f>laps_times[[#This Row],[poř_kat]]</f>
        <v>7</v>
      </c>
      <c r="H14" s="131" t="str">
        <f>laps_times[[#This Row],[klub]]</f>
        <v>B H triatlon</v>
      </c>
      <c r="I14" s="134">
        <f>laps_times[[#This Row],[celk. čas]]</f>
        <v>0.12556075231481481</v>
      </c>
      <c r="J14" s="142" t="str">
        <f>IF(ISBLANK(laps_times[[#This Row],[1]]),"DNF",CONCATENATE(RANK(rounds_cum_time[[#This Row],[1]],rounds_cum_time[1],1),"."))</f>
        <v>11.</v>
      </c>
      <c r="K14" s="142" t="str">
        <f>IF(ISBLANK(laps_times[[#This Row],[2]]),"DNF",CONCATENATE(RANK(rounds_cum_time[[#This Row],[2]],rounds_cum_time[2],1),"."))</f>
        <v>13.</v>
      </c>
      <c r="L14" s="142" t="str">
        <f>IF(ISBLANK(laps_times[[#This Row],[3]]),"DNF",CONCATENATE(RANK(rounds_cum_time[[#This Row],[3]],rounds_cum_time[3],1),"."))</f>
        <v>12.</v>
      </c>
      <c r="M14" s="142" t="str">
        <f>IF(ISBLANK(laps_times[[#This Row],[4]]),"DNF",CONCATENATE(RANK(rounds_cum_time[[#This Row],[4]],rounds_cum_time[4],1),"."))</f>
        <v>11.</v>
      </c>
      <c r="N14" s="142" t="str">
        <f>IF(ISBLANK(laps_times[[#This Row],[5]]),"DNF",CONCATENATE(RANK(rounds_cum_time[[#This Row],[5]],rounds_cum_time[5],1),"."))</f>
        <v>11.</v>
      </c>
      <c r="O14" s="142" t="str">
        <f>IF(ISBLANK(laps_times[[#This Row],[6]]),"DNF",CONCATENATE(RANK(rounds_cum_time[[#This Row],[6]],rounds_cum_time[6],1),"."))</f>
        <v>11.</v>
      </c>
      <c r="P14" s="142" t="str">
        <f>IF(ISBLANK(laps_times[[#This Row],[7]]),"DNF",CONCATENATE(RANK(rounds_cum_time[[#This Row],[7]],rounds_cum_time[7],1),"."))</f>
        <v>11.</v>
      </c>
      <c r="Q14" s="142" t="str">
        <f>IF(ISBLANK(laps_times[[#This Row],[8]]),"DNF",CONCATENATE(RANK(rounds_cum_time[[#This Row],[8]],rounds_cum_time[8],1),"."))</f>
        <v>11.</v>
      </c>
      <c r="R14" s="142" t="str">
        <f>IF(ISBLANK(laps_times[[#This Row],[9]]),"DNF",CONCATENATE(RANK(rounds_cum_time[[#This Row],[9]],rounds_cum_time[9],1),"."))</f>
        <v>11.</v>
      </c>
      <c r="S14" s="142" t="str">
        <f>IF(ISBLANK(laps_times[[#This Row],[10]]),"DNF",CONCATENATE(RANK(rounds_cum_time[[#This Row],[10]],rounds_cum_time[10],1),"."))</f>
        <v>11.</v>
      </c>
      <c r="T14" s="142" t="str">
        <f>IF(ISBLANK(laps_times[[#This Row],[11]]),"DNF",CONCATENATE(RANK(rounds_cum_time[[#This Row],[11]],rounds_cum_time[11],1),"."))</f>
        <v>11.</v>
      </c>
      <c r="U14" s="142" t="str">
        <f>IF(ISBLANK(laps_times[[#This Row],[12]]),"DNF",CONCATENATE(RANK(rounds_cum_time[[#This Row],[12]],rounds_cum_time[12],1),"."))</f>
        <v>11.</v>
      </c>
      <c r="V14" s="142" t="str">
        <f>IF(ISBLANK(laps_times[[#This Row],[13]]),"DNF",CONCATENATE(RANK(rounds_cum_time[[#This Row],[13]],rounds_cum_time[13],1),"."))</f>
        <v>11.</v>
      </c>
      <c r="W14" s="142" t="str">
        <f>IF(ISBLANK(laps_times[[#This Row],[14]]),"DNF",CONCATENATE(RANK(rounds_cum_time[[#This Row],[14]],rounds_cum_time[14],1),"."))</f>
        <v>11.</v>
      </c>
      <c r="X14" s="142" t="str">
        <f>IF(ISBLANK(laps_times[[#This Row],[15]]),"DNF",CONCATENATE(RANK(rounds_cum_time[[#This Row],[15]],rounds_cum_time[15],1),"."))</f>
        <v>11.</v>
      </c>
      <c r="Y14" s="142" t="str">
        <f>IF(ISBLANK(laps_times[[#This Row],[16]]),"DNF",CONCATENATE(RANK(rounds_cum_time[[#This Row],[16]],rounds_cum_time[16],1),"."))</f>
        <v>11.</v>
      </c>
      <c r="Z14" s="142" t="str">
        <f>IF(ISBLANK(laps_times[[#This Row],[17]]),"DNF",CONCATENATE(RANK(rounds_cum_time[[#This Row],[17]],rounds_cum_time[17],1),"."))</f>
        <v>11.</v>
      </c>
      <c r="AA14" s="142" t="str">
        <f>IF(ISBLANK(laps_times[[#This Row],[18]]),"DNF",CONCATENATE(RANK(rounds_cum_time[[#This Row],[18]],rounds_cum_time[18],1),"."))</f>
        <v>11.</v>
      </c>
      <c r="AB14" s="142" t="str">
        <f>IF(ISBLANK(laps_times[[#This Row],[19]]),"DNF",CONCATENATE(RANK(rounds_cum_time[[#This Row],[19]],rounds_cum_time[19],1),"."))</f>
        <v>11.</v>
      </c>
      <c r="AC14" s="142" t="str">
        <f>IF(ISBLANK(laps_times[[#This Row],[20]]),"DNF",CONCATENATE(RANK(rounds_cum_time[[#This Row],[20]],rounds_cum_time[20],1),"."))</f>
        <v>11.</v>
      </c>
      <c r="AD14" s="142" t="str">
        <f>IF(ISBLANK(laps_times[[#This Row],[21]]),"DNF",CONCATENATE(RANK(rounds_cum_time[[#This Row],[21]],rounds_cum_time[21],1),"."))</f>
        <v>11.</v>
      </c>
      <c r="AE14" s="142" t="str">
        <f>IF(ISBLANK(laps_times[[#This Row],[22]]),"DNF",CONCATENATE(RANK(rounds_cum_time[[#This Row],[22]],rounds_cum_time[22],1),"."))</f>
        <v>11.</v>
      </c>
      <c r="AF14" s="142" t="str">
        <f>IF(ISBLANK(laps_times[[#This Row],[23]]),"DNF",CONCATENATE(RANK(rounds_cum_time[[#This Row],[23]],rounds_cum_time[23],1),"."))</f>
        <v>11.</v>
      </c>
      <c r="AG14" s="142" t="str">
        <f>IF(ISBLANK(laps_times[[#This Row],[24]]),"DNF",CONCATENATE(RANK(rounds_cum_time[[#This Row],[24]],rounds_cum_time[24],1),"."))</f>
        <v>11.</v>
      </c>
      <c r="AH14" s="142" t="str">
        <f>IF(ISBLANK(laps_times[[#This Row],[25]]),"DNF",CONCATENATE(RANK(rounds_cum_time[[#This Row],[25]],rounds_cum_time[25],1),"."))</f>
        <v>10.</v>
      </c>
      <c r="AI14" s="142" t="str">
        <f>IF(ISBLANK(laps_times[[#This Row],[26]]),"DNF",CONCATENATE(RANK(rounds_cum_time[[#This Row],[26]],rounds_cum_time[26],1),"."))</f>
        <v>10.</v>
      </c>
      <c r="AJ14" s="142" t="str">
        <f>IF(ISBLANK(laps_times[[#This Row],[27]]),"DNF",CONCATENATE(RANK(rounds_cum_time[[#This Row],[27]],rounds_cum_time[27],1),"."))</f>
        <v>10.</v>
      </c>
      <c r="AK14" s="142" t="str">
        <f>IF(ISBLANK(laps_times[[#This Row],[28]]),"DNF",CONCATENATE(RANK(rounds_cum_time[[#This Row],[28]],rounds_cum_time[28],1),"."))</f>
        <v>10.</v>
      </c>
      <c r="AL14" s="142" t="str">
        <f>IF(ISBLANK(laps_times[[#This Row],[29]]),"DNF",CONCATENATE(RANK(rounds_cum_time[[#This Row],[29]],rounds_cum_time[29],1),"."))</f>
        <v>10.</v>
      </c>
      <c r="AM14" s="142" t="str">
        <f>IF(ISBLANK(laps_times[[#This Row],[30]]),"DNF",CONCATENATE(RANK(rounds_cum_time[[#This Row],[30]],rounds_cum_time[30],1),"."))</f>
        <v>10.</v>
      </c>
      <c r="AN14" s="142" t="str">
        <f>IF(ISBLANK(laps_times[[#This Row],[31]]),"DNF",CONCATENATE(RANK(rounds_cum_time[[#This Row],[31]],rounds_cum_time[31],1),"."))</f>
        <v>10.</v>
      </c>
      <c r="AO14" s="142" t="str">
        <f>IF(ISBLANK(laps_times[[#This Row],[32]]),"DNF",CONCATENATE(RANK(rounds_cum_time[[#This Row],[32]],rounds_cum_time[32],1),"."))</f>
        <v>10.</v>
      </c>
      <c r="AP14" s="142" t="str">
        <f>IF(ISBLANK(laps_times[[#This Row],[33]]),"DNF",CONCATENATE(RANK(rounds_cum_time[[#This Row],[33]],rounds_cum_time[33],1),"."))</f>
        <v>10.</v>
      </c>
      <c r="AQ14" s="142" t="str">
        <f>IF(ISBLANK(laps_times[[#This Row],[34]]),"DNF",CONCATENATE(RANK(rounds_cum_time[[#This Row],[34]],rounds_cum_time[34],1),"."))</f>
        <v>10.</v>
      </c>
      <c r="AR14" s="142" t="str">
        <f>IF(ISBLANK(laps_times[[#This Row],[35]]),"DNF",CONCATENATE(RANK(rounds_cum_time[[#This Row],[35]],rounds_cum_time[35],1),"."))</f>
        <v>10.</v>
      </c>
      <c r="AS14" s="142" t="str">
        <f>IF(ISBLANK(laps_times[[#This Row],[36]]),"DNF",CONCATENATE(RANK(rounds_cum_time[[#This Row],[36]],rounds_cum_time[36],1),"."))</f>
        <v>10.</v>
      </c>
      <c r="AT14" s="142" t="str">
        <f>IF(ISBLANK(laps_times[[#This Row],[37]]),"DNF",CONCATENATE(RANK(rounds_cum_time[[#This Row],[37]],rounds_cum_time[37],1),"."))</f>
        <v>10.</v>
      </c>
      <c r="AU14" s="142" t="str">
        <f>IF(ISBLANK(laps_times[[#This Row],[38]]),"DNF",CONCATENATE(RANK(rounds_cum_time[[#This Row],[38]],rounds_cum_time[38],1),"."))</f>
        <v>10.</v>
      </c>
      <c r="AV14" s="142" t="str">
        <f>IF(ISBLANK(laps_times[[#This Row],[39]]),"DNF",CONCATENATE(RANK(rounds_cum_time[[#This Row],[39]],rounds_cum_time[39],1),"."))</f>
        <v>9.</v>
      </c>
      <c r="AW14" s="142" t="str">
        <f>IF(ISBLANK(laps_times[[#This Row],[40]]),"DNF",CONCATENATE(RANK(rounds_cum_time[[#This Row],[40]],rounds_cum_time[40],1),"."))</f>
        <v>9.</v>
      </c>
      <c r="AX14" s="142" t="str">
        <f>IF(ISBLANK(laps_times[[#This Row],[41]]),"DNF",CONCATENATE(RANK(rounds_cum_time[[#This Row],[41]],rounds_cum_time[41],1),"."))</f>
        <v>9.</v>
      </c>
      <c r="AY14" s="142" t="str">
        <f>IF(ISBLANK(laps_times[[#This Row],[42]]),"DNF",CONCATENATE(RANK(rounds_cum_time[[#This Row],[42]],rounds_cum_time[42],1),"."))</f>
        <v>9.</v>
      </c>
      <c r="AZ14" s="142" t="str">
        <f>IF(ISBLANK(laps_times[[#This Row],[43]]),"DNF",CONCATENATE(RANK(rounds_cum_time[[#This Row],[43]],rounds_cum_time[43],1),"."))</f>
        <v>9.</v>
      </c>
      <c r="BA14" s="142" t="str">
        <f>IF(ISBLANK(laps_times[[#This Row],[44]]),"DNF",CONCATENATE(RANK(rounds_cum_time[[#This Row],[44]],rounds_cum_time[44],1),"."))</f>
        <v>9.</v>
      </c>
      <c r="BB14" s="142" t="str">
        <f>IF(ISBLANK(laps_times[[#This Row],[45]]),"DNF",CONCATENATE(RANK(rounds_cum_time[[#This Row],[45]],rounds_cum_time[45],1),"."))</f>
        <v>9.</v>
      </c>
      <c r="BC14" s="142" t="str">
        <f>IF(ISBLANK(laps_times[[#This Row],[46]]),"DNF",CONCATENATE(RANK(rounds_cum_time[[#This Row],[46]],rounds_cum_time[46],1),"."))</f>
        <v>9.</v>
      </c>
      <c r="BD14" s="142" t="str">
        <f>IF(ISBLANK(laps_times[[#This Row],[47]]),"DNF",CONCATENATE(RANK(rounds_cum_time[[#This Row],[47]],rounds_cum_time[47],1),"."))</f>
        <v>9.</v>
      </c>
      <c r="BE14" s="142" t="str">
        <f>IF(ISBLANK(laps_times[[#This Row],[48]]),"DNF",CONCATENATE(RANK(rounds_cum_time[[#This Row],[48]],rounds_cum_time[48],1),"."))</f>
        <v>9.</v>
      </c>
      <c r="BF14" s="142" t="str">
        <f>IF(ISBLANK(laps_times[[#This Row],[49]]),"DNF",CONCATENATE(RANK(rounds_cum_time[[#This Row],[49]],rounds_cum_time[49],1),"."))</f>
        <v>9.</v>
      </c>
      <c r="BG14" s="142" t="str">
        <f>IF(ISBLANK(laps_times[[#This Row],[50]]),"DNF",CONCATENATE(RANK(rounds_cum_time[[#This Row],[50]],rounds_cum_time[50],1),"."))</f>
        <v>9.</v>
      </c>
      <c r="BH14" s="142" t="str">
        <f>IF(ISBLANK(laps_times[[#This Row],[51]]),"DNF",CONCATENATE(RANK(rounds_cum_time[[#This Row],[51]],rounds_cum_time[51],1),"."))</f>
        <v>9.</v>
      </c>
      <c r="BI14" s="142" t="str">
        <f>IF(ISBLANK(laps_times[[#This Row],[52]]),"DNF",CONCATENATE(RANK(rounds_cum_time[[#This Row],[52]],rounds_cum_time[52],1),"."))</f>
        <v>9.</v>
      </c>
      <c r="BJ14" s="142" t="str">
        <f>IF(ISBLANK(laps_times[[#This Row],[53]]),"DNF",CONCATENATE(RANK(rounds_cum_time[[#This Row],[53]],rounds_cum_time[53],1),"."))</f>
        <v>9.</v>
      </c>
      <c r="BK14" s="142" t="str">
        <f>IF(ISBLANK(laps_times[[#This Row],[54]]),"DNF",CONCATENATE(RANK(rounds_cum_time[[#This Row],[54]],rounds_cum_time[54],1),"."))</f>
        <v>9.</v>
      </c>
      <c r="BL14" s="142" t="str">
        <f>IF(ISBLANK(laps_times[[#This Row],[55]]),"DNF",CONCATENATE(RANK(rounds_cum_time[[#This Row],[55]],rounds_cum_time[55],1),"."))</f>
        <v>9.</v>
      </c>
      <c r="BM14" s="142" t="str">
        <f>IF(ISBLANK(laps_times[[#This Row],[56]]),"DNF",CONCATENATE(RANK(rounds_cum_time[[#This Row],[56]],rounds_cum_time[56],1),"."))</f>
        <v>9.</v>
      </c>
      <c r="BN14" s="142" t="str">
        <f>IF(ISBLANK(laps_times[[#This Row],[57]]),"DNF",CONCATENATE(RANK(rounds_cum_time[[#This Row],[57]],rounds_cum_time[57],1),"."))</f>
        <v>9.</v>
      </c>
      <c r="BO14" s="142" t="str">
        <f>IF(ISBLANK(laps_times[[#This Row],[58]]),"DNF",CONCATENATE(RANK(rounds_cum_time[[#This Row],[58]],rounds_cum_time[58],1),"."))</f>
        <v>9.</v>
      </c>
      <c r="BP14" s="142" t="str">
        <f>IF(ISBLANK(laps_times[[#This Row],[59]]),"DNF",CONCATENATE(RANK(rounds_cum_time[[#This Row],[59]],rounds_cum_time[59],1),"."))</f>
        <v>9.</v>
      </c>
      <c r="BQ14" s="142" t="str">
        <f>IF(ISBLANK(laps_times[[#This Row],[60]]),"DNF",CONCATENATE(RANK(rounds_cum_time[[#This Row],[60]],rounds_cum_time[60],1),"."))</f>
        <v>9.</v>
      </c>
      <c r="BR14" s="142" t="str">
        <f>IF(ISBLANK(laps_times[[#This Row],[61]]),"DNF",CONCATENATE(RANK(rounds_cum_time[[#This Row],[61]],rounds_cum_time[61],1),"."))</f>
        <v>9.</v>
      </c>
      <c r="BS14" s="142" t="str">
        <f>IF(ISBLANK(laps_times[[#This Row],[62]]),"DNF",CONCATENATE(RANK(rounds_cum_time[[#This Row],[62]],rounds_cum_time[62],1),"."))</f>
        <v>9.</v>
      </c>
      <c r="BT14" s="143" t="str">
        <f>IF(ISBLANK(laps_times[[#This Row],[63]]),"DNF",CONCATENATE(RANK(rounds_cum_time[[#This Row],[63]],rounds_cum_time[63],1),"."))</f>
        <v>9.</v>
      </c>
    </row>
    <row r="15" spans="2:72" x14ac:dyDescent="0.2">
      <c r="B15" s="130">
        <f>laps_times[[#This Row],[poř]]</f>
        <v>10</v>
      </c>
      <c r="C15" s="141">
        <f>laps_times[[#This Row],[s.č.]]</f>
        <v>45</v>
      </c>
      <c r="D15" s="131" t="str">
        <f>laps_times[[#This Row],[jméno]]</f>
        <v>Macek Petr</v>
      </c>
      <c r="E15" s="132">
        <f>laps_times[[#This Row],[roč]]</f>
        <v>1979</v>
      </c>
      <c r="F15" s="132" t="str">
        <f>laps_times[[#This Row],[kat]]</f>
        <v>MA</v>
      </c>
      <c r="G15" s="132">
        <f>laps_times[[#This Row],[poř_kat]]</f>
        <v>3</v>
      </c>
      <c r="H15" s="131" t="str">
        <f>laps_times[[#This Row],[klub]]</f>
        <v>-</v>
      </c>
      <c r="I15" s="134">
        <f>laps_times[[#This Row],[celk. čas]]</f>
        <v>0.1297309837962963</v>
      </c>
      <c r="J15" s="142" t="str">
        <f>IF(ISBLANK(laps_times[[#This Row],[1]]),"DNF",CONCATENATE(RANK(rounds_cum_time[[#This Row],[1]],rounds_cum_time[1],1),"."))</f>
        <v>12.</v>
      </c>
      <c r="K15" s="142" t="str">
        <f>IF(ISBLANK(laps_times[[#This Row],[2]]),"DNF",CONCATENATE(RANK(rounds_cum_time[[#This Row],[2]],rounds_cum_time[2],1),"."))</f>
        <v>12.</v>
      </c>
      <c r="L15" s="142" t="str">
        <f>IF(ISBLANK(laps_times[[#This Row],[3]]),"DNF",CONCATENATE(RANK(rounds_cum_time[[#This Row],[3]],rounds_cum_time[3],1),"."))</f>
        <v>13.</v>
      </c>
      <c r="M15" s="142" t="str">
        <f>IF(ISBLANK(laps_times[[#This Row],[4]]),"DNF",CONCATENATE(RANK(rounds_cum_time[[#This Row],[4]],rounds_cum_time[4],1),"."))</f>
        <v>12.</v>
      </c>
      <c r="N15" s="142" t="str">
        <f>IF(ISBLANK(laps_times[[#This Row],[5]]),"DNF",CONCATENATE(RANK(rounds_cum_time[[#This Row],[5]],rounds_cum_time[5],1),"."))</f>
        <v>12.</v>
      </c>
      <c r="O15" s="142" t="str">
        <f>IF(ISBLANK(laps_times[[#This Row],[6]]),"DNF",CONCATENATE(RANK(rounds_cum_time[[#This Row],[6]],rounds_cum_time[6],1),"."))</f>
        <v>12.</v>
      </c>
      <c r="P15" s="142" t="str">
        <f>IF(ISBLANK(laps_times[[#This Row],[7]]),"DNF",CONCATENATE(RANK(rounds_cum_time[[#This Row],[7]],rounds_cum_time[7],1),"."))</f>
        <v>12.</v>
      </c>
      <c r="Q15" s="142" t="str">
        <f>IF(ISBLANK(laps_times[[#This Row],[8]]),"DNF",CONCATENATE(RANK(rounds_cum_time[[#This Row],[8]],rounds_cum_time[8],1),"."))</f>
        <v>12.</v>
      </c>
      <c r="R15" s="142" t="str">
        <f>IF(ISBLANK(laps_times[[#This Row],[9]]),"DNF",CONCATENATE(RANK(rounds_cum_time[[#This Row],[9]],rounds_cum_time[9],1),"."))</f>
        <v>12.</v>
      </c>
      <c r="S15" s="142" t="str">
        <f>IF(ISBLANK(laps_times[[#This Row],[10]]),"DNF",CONCATENATE(RANK(rounds_cum_time[[#This Row],[10]],rounds_cum_time[10],1),"."))</f>
        <v>12.</v>
      </c>
      <c r="T15" s="142" t="str">
        <f>IF(ISBLANK(laps_times[[#This Row],[11]]),"DNF",CONCATENATE(RANK(rounds_cum_time[[#This Row],[11]],rounds_cum_time[11],1),"."))</f>
        <v>12.</v>
      </c>
      <c r="U15" s="142" t="str">
        <f>IF(ISBLANK(laps_times[[#This Row],[12]]),"DNF",CONCATENATE(RANK(rounds_cum_time[[#This Row],[12]],rounds_cum_time[12],1),"."))</f>
        <v>12.</v>
      </c>
      <c r="V15" s="142" t="str">
        <f>IF(ISBLANK(laps_times[[#This Row],[13]]),"DNF",CONCATENATE(RANK(rounds_cum_time[[#This Row],[13]],rounds_cum_time[13],1),"."))</f>
        <v>12.</v>
      </c>
      <c r="W15" s="142" t="str">
        <f>IF(ISBLANK(laps_times[[#This Row],[14]]),"DNF",CONCATENATE(RANK(rounds_cum_time[[#This Row],[14]],rounds_cum_time[14],1),"."))</f>
        <v>12.</v>
      </c>
      <c r="X15" s="142" t="str">
        <f>IF(ISBLANK(laps_times[[#This Row],[15]]),"DNF",CONCATENATE(RANK(rounds_cum_time[[#This Row],[15]],rounds_cum_time[15],1),"."))</f>
        <v>12.</v>
      </c>
      <c r="Y15" s="142" t="str">
        <f>IF(ISBLANK(laps_times[[#This Row],[16]]),"DNF",CONCATENATE(RANK(rounds_cum_time[[#This Row],[16]],rounds_cum_time[16],1),"."))</f>
        <v>12.</v>
      </c>
      <c r="Z15" s="142" t="str">
        <f>IF(ISBLANK(laps_times[[#This Row],[17]]),"DNF",CONCATENATE(RANK(rounds_cum_time[[#This Row],[17]],rounds_cum_time[17],1),"."))</f>
        <v>12.</v>
      </c>
      <c r="AA15" s="142" t="str">
        <f>IF(ISBLANK(laps_times[[#This Row],[18]]),"DNF",CONCATENATE(RANK(rounds_cum_time[[#This Row],[18]],rounds_cum_time[18],1),"."))</f>
        <v>12.</v>
      </c>
      <c r="AB15" s="142" t="str">
        <f>IF(ISBLANK(laps_times[[#This Row],[19]]),"DNF",CONCATENATE(RANK(rounds_cum_time[[#This Row],[19]],rounds_cum_time[19],1),"."))</f>
        <v>12.</v>
      </c>
      <c r="AC15" s="142" t="str">
        <f>IF(ISBLANK(laps_times[[#This Row],[20]]),"DNF",CONCATENATE(RANK(rounds_cum_time[[#This Row],[20]],rounds_cum_time[20],1),"."))</f>
        <v>12.</v>
      </c>
      <c r="AD15" s="142" t="str">
        <f>IF(ISBLANK(laps_times[[#This Row],[21]]),"DNF",CONCATENATE(RANK(rounds_cum_time[[#This Row],[21]],rounds_cum_time[21],1),"."))</f>
        <v>12.</v>
      </c>
      <c r="AE15" s="142" t="str">
        <f>IF(ISBLANK(laps_times[[#This Row],[22]]),"DNF",CONCATENATE(RANK(rounds_cum_time[[#This Row],[22]],rounds_cum_time[22],1),"."))</f>
        <v>12.</v>
      </c>
      <c r="AF15" s="142" t="str">
        <f>IF(ISBLANK(laps_times[[#This Row],[23]]),"DNF",CONCATENATE(RANK(rounds_cum_time[[#This Row],[23]],rounds_cum_time[23],1),"."))</f>
        <v>12.</v>
      </c>
      <c r="AG15" s="142" t="str">
        <f>IF(ISBLANK(laps_times[[#This Row],[24]]),"DNF",CONCATENATE(RANK(rounds_cum_time[[#This Row],[24]],rounds_cum_time[24],1),"."))</f>
        <v>12.</v>
      </c>
      <c r="AH15" s="142" t="str">
        <f>IF(ISBLANK(laps_times[[#This Row],[25]]),"DNF",CONCATENATE(RANK(rounds_cum_time[[#This Row],[25]],rounds_cum_time[25],1),"."))</f>
        <v>12.</v>
      </c>
      <c r="AI15" s="142" t="str">
        <f>IF(ISBLANK(laps_times[[#This Row],[26]]),"DNF",CONCATENATE(RANK(rounds_cum_time[[#This Row],[26]],rounds_cum_time[26],1),"."))</f>
        <v>12.</v>
      </c>
      <c r="AJ15" s="142" t="str">
        <f>IF(ISBLANK(laps_times[[#This Row],[27]]),"DNF",CONCATENATE(RANK(rounds_cum_time[[#This Row],[27]],rounds_cum_time[27],1),"."))</f>
        <v>12.</v>
      </c>
      <c r="AK15" s="142" t="str">
        <f>IF(ISBLANK(laps_times[[#This Row],[28]]),"DNF",CONCATENATE(RANK(rounds_cum_time[[#This Row],[28]],rounds_cum_time[28],1),"."))</f>
        <v>12.</v>
      </c>
      <c r="AL15" s="142" t="str">
        <f>IF(ISBLANK(laps_times[[#This Row],[29]]),"DNF",CONCATENATE(RANK(rounds_cum_time[[#This Row],[29]],rounds_cum_time[29],1),"."))</f>
        <v>11.</v>
      </c>
      <c r="AM15" s="142" t="str">
        <f>IF(ISBLANK(laps_times[[#This Row],[30]]),"DNF",CONCATENATE(RANK(rounds_cum_time[[#This Row],[30]],rounds_cum_time[30],1),"."))</f>
        <v>11.</v>
      </c>
      <c r="AN15" s="142" t="str">
        <f>IF(ISBLANK(laps_times[[#This Row],[31]]),"DNF",CONCATENATE(RANK(rounds_cum_time[[#This Row],[31]],rounds_cum_time[31],1),"."))</f>
        <v>11.</v>
      </c>
      <c r="AO15" s="142" t="str">
        <f>IF(ISBLANK(laps_times[[#This Row],[32]]),"DNF",CONCATENATE(RANK(rounds_cum_time[[#This Row],[32]],rounds_cum_time[32],1),"."))</f>
        <v>11.</v>
      </c>
      <c r="AP15" s="142" t="str">
        <f>IF(ISBLANK(laps_times[[#This Row],[33]]),"DNF",CONCATENATE(RANK(rounds_cum_time[[#This Row],[33]],rounds_cum_time[33],1),"."))</f>
        <v>11.</v>
      </c>
      <c r="AQ15" s="142" t="str">
        <f>IF(ISBLANK(laps_times[[#This Row],[34]]),"DNF",CONCATENATE(RANK(rounds_cum_time[[#This Row],[34]],rounds_cum_time[34],1),"."))</f>
        <v>11.</v>
      </c>
      <c r="AR15" s="142" t="str">
        <f>IF(ISBLANK(laps_times[[#This Row],[35]]),"DNF",CONCATENATE(RANK(rounds_cum_time[[#This Row],[35]],rounds_cum_time[35],1),"."))</f>
        <v>11.</v>
      </c>
      <c r="AS15" s="142" t="str">
        <f>IF(ISBLANK(laps_times[[#This Row],[36]]),"DNF",CONCATENATE(RANK(rounds_cum_time[[#This Row],[36]],rounds_cum_time[36],1),"."))</f>
        <v>11.</v>
      </c>
      <c r="AT15" s="142" t="str">
        <f>IF(ISBLANK(laps_times[[#This Row],[37]]),"DNF",CONCATENATE(RANK(rounds_cum_time[[#This Row],[37]],rounds_cum_time[37],1),"."))</f>
        <v>11.</v>
      </c>
      <c r="AU15" s="142" t="str">
        <f>IF(ISBLANK(laps_times[[#This Row],[38]]),"DNF",CONCATENATE(RANK(rounds_cum_time[[#This Row],[38]],rounds_cum_time[38],1),"."))</f>
        <v>11.</v>
      </c>
      <c r="AV15" s="142" t="str">
        <f>IF(ISBLANK(laps_times[[#This Row],[39]]),"DNF",CONCATENATE(RANK(rounds_cum_time[[#This Row],[39]],rounds_cum_time[39],1),"."))</f>
        <v>11.</v>
      </c>
      <c r="AW15" s="142" t="str">
        <f>IF(ISBLANK(laps_times[[#This Row],[40]]),"DNF",CONCATENATE(RANK(rounds_cum_time[[#This Row],[40]],rounds_cum_time[40],1),"."))</f>
        <v>11.</v>
      </c>
      <c r="AX15" s="142" t="str">
        <f>IF(ISBLANK(laps_times[[#This Row],[41]]),"DNF",CONCATENATE(RANK(rounds_cum_time[[#This Row],[41]],rounds_cum_time[41],1),"."))</f>
        <v>11.</v>
      </c>
      <c r="AY15" s="142" t="str">
        <f>IF(ISBLANK(laps_times[[#This Row],[42]]),"DNF",CONCATENATE(RANK(rounds_cum_time[[#This Row],[42]],rounds_cum_time[42],1),"."))</f>
        <v>11.</v>
      </c>
      <c r="AZ15" s="142" t="str">
        <f>IF(ISBLANK(laps_times[[#This Row],[43]]),"DNF",CONCATENATE(RANK(rounds_cum_time[[#This Row],[43]],rounds_cum_time[43],1),"."))</f>
        <v>10.</v>
      </c>
      <c r="BA15" s="142" t="str">
        <f>IF(ISBLANK(laps_times[[#This Row],[44]]),"DNF",CONCATENATE(RANK(rounds_cum_time[[#This Row],[44]],rounds_cum_time[44],1),"."))</f>
        <v>10.</v>
      </c>
      <c r="BB15" s="142" t="str">
        <f>IF(ISBLANK(laps_times[[#This Row],[45]]),"DNF",CONCATENATE(RANK(rounds_cum_time[[#This Row],[45]],rounds_cum_time[45],1),"."))</f>
        <v>10.</v>
      </c>
      <c r="BC15" s="142" t="str">
        <f>IF(ISBLANK(laps_times[[#This Row],[46]]),"DNF",CONCATENATE(RANK(rounds_cum_time[[#This Row],[46]],rounds_cum_time[46],1),"."))</f>
        <v>10.</v>
      </c>
      <c r="BD15" s="142" t="str">
        <f>IF(ISBLANK(laps_times[[#This Row],[47]]),"DNF",CONCATENATE(RANK(rounds_cum_time[[#This Row],[47]],rounds_cum_time[47],1),"."))</f>
        <v>10.</v>
      </c>
      <c r="BE15" s="142" t="str">
        <f>IF(ISBLANK(laps_times[[#This Row],[48]]),"DNF",CONCATENATE(RANK(rounds_cum_time[[#This Row],[48]],rounds_cum_time[48],1),"."))</f>
        <v>10.</v>
      </c>
      <c r="BF15" s="142" t="str">
        <f>IF(ISBLANK(laps_times[[#This Row],[49]]),"DNF",CONCATENATE(RANK(rounds_cum_time[[#This Row],[49]],rounds_cum_time[49],1),"."))</f>
        <v>10.</v>
      </c>
      <c r="BG15" s="142" t="str">
        <f>IF(ISBLANK(laps_times[[#This Row],[50]]),"DNF",CONCATENATE(RANK(rounds_cum_time[[#This Row],[50]],rounds_cum_time[50],1),"."))</f>
        <v>10.</v>
      </c>
      <c r="BH15" s="142" t="str">
        <f>IF(ISBLANK(laps_times[[#This Row],[51]]),"DNF",CONCATENATE(RANK(rounds_cum_time[[#This Row],[51]],rounds_cum_time[51],1),"."))</f>
        <v>10.</v>
      </c>
      <c r="BI15" s="142" t="str">
        <f>IF(ISBLANK(laps_times[[#This Row],[52]]),"DNF",CONCATENATE(RANK(rounds_cum_time[[#This Row],[52]],rounds_cum_time[52],1),"."))</f>
        <v>10.</v>
      </c>
      <c r="BJ15" s="142" t="str">
        <f>IF(ISBLANK(laps_times[[#This Row],[53]]),"DNF",CONCATENATE(RANK(rounds_cum_time[[#This Row],[53]],rounds_cum_time[53],1),"."))</f>
        <v>10.</v>
      </c>
      <c r="BK15" s="142" t="str">
        <f>IF(ISBLANK(laps_times[[#This Row],[54]]),"DNF",CONCATENATE(RANK(rounds_cum_time[[#This Row],[54]],rounds_cum_time[54],1),"."))</f>
        <v>10.</v>
      </c>
      <c r="BL15" s="142" t="str">
        <f>IF(ISBLANK(laps_times[[#This Row],[55]]),"DNF",CONCATENATE(RANK(rounds_cum_time[[#This Row],[55]],rounds_cum_time[55],1),"."))</f>
        <v>10.</v>
      </c>
      <c r="BM15" s="142" t="str">
        <f>IF(ISBLANK(laps_times[[#This Row],[56]]),"DNF",CONCATENATE(RANK(rounds_cum_time[[#This Row],[56]],rounds_cum_time[56],1),"."))</f>
        <v>10.</v>
      </c>
      <c r="BN15" s="142" t="str">
        <f>IF(ISBLANK(laps_times[[#This Row],[57]]),"DNF",CONCATENATE(RANK(rounds_cum_time[[#This Row],[57]],rounds_cum_time[57],1),"."))</f>
        <v>10.</v>
      </c>
      <c r="BO15" s="142" t="str">
        <f>IF(ISBLANK(laps_times[[#This Row],[58]]),"DNF",CONCATENATE(RANK(rounds_cum_time[[#This Row],[58]],rounds_cum_time[58],1),"."))</f>
        <v>10.</v>
      </c>
      <c r="BP15" s="142" t="str">
        <f>IF(ISBLANK(laps_times[[#This Row],[59]]),"DNF",CONCATENATE(RANK(rounds_cum_time[[#This Row],[59]],rounds_cum_time[59],1),"."))</f>
        <v>10.</v>
      </c>
      <c r="BQ15" s="142" t="str">
        <f>IF(ISBLANK(laps_times[[#This Row],[60]]),"DNF",CONCATENATE(RANK(rounds_cum_time[[#This Row],[60]],rounds_cum_time[60],1),"."))</f>
        <v>10.</v>
      </c>
      <c r="BR15" s="142" t="str">
        <f>IF(ISBLANK(laps_times[[#This Row],[61]]),"DNF",CONCATENATE(RANK(rounds_cum_time[[#This Row],[61]],rounds_cum_time[61],1),"."))</f>
        <v>10.</v>
      </c>
      <c r="BS15" s="142" t="str">
        <f>IF(ISBLANK(laps_times[[#This Row],[62]]),"DNF",CONCATENATE(RANK(rounds_cum_time[[#This Row],[62]],rounds_cum_time[62],1),"."))</f>
        <v>10.</v>
      </c>
      <c r="BT15" s="143" t="str">
        <f>IF(ISBLANK(laps_times[[#This Row],[63]]),"DNF",CONCATENATE(RANK(rounds_cum_time[[#This Row],[63]],rounds_cum_time[63],1),"."))</f>
        <v>10.</v>
      </c>
    </row>
    <row r="16" spans="2:72" x14ac:dyDescent="0.2">
      <c r="B16" s="130">
        <f>laps_times[[#This Row],[poř]]</f>
        <v>11</v>
      </c>
      <c r="C16" s="141">
        <f>laps_times[[#This Row],[s.č.]]</f>
        <v>114</v>
      </c>
      <c r="D16" s="131" t="str">
        <f>laps_times[[#This Row],[jméno]]</f>
        <v>Hokeš Martin</v>
      </c>
      <c r="E16" s="132">
        <f>laps_times[[#This Row],[roč]]</f>
        <v>1977</v>
      </c>
      <c r="F16" s="132" t="str">
        <f>laps_times[[#This Row],[kat]]</f>
        <v>MA</v>
      </c>
      <c r="G16" s="132">
        <f>laps_times[[#This Row],[poř_kat]]</f>
        <v>4</v>
      </c>
      <c r="H16" s="131" t="str">
        <f>laps_times[[#This Row],[klub]]</f>
        <v>-</v>
      </c>
      <c r="I16" s="134">
        <f>laps_times[[#This Row],[celk. čas]]</f>
        <v>0.13132366898148148</v>
      </c>
      <c r="J16" s="142" t="str">
        <f>IF(ISBLANK(laps_times[[#This Row],[1]]),"DNF",CONCATENATE(RANK(rounds_cum_time[[#This Row],[1]],rounds_cum_time[1],1),"."))</f>
        <v>20.</v>
      </c>
      <c r="K16" s="142" t="str">
        <f>IF(ISBLANK(laps_times[[#This Row],[2]]),"DNF",CONCATENATE(RANK(rounds_cum_time[[#This Row],[2]],rounds_cum_time[2],1),"."))</f>
        <v>20.</v>
      </c>
      <c r="L16" s="142" t="str">
        <f>IF(ISBLANK(laps_times[[#This Row],[3]]),"DNF",CONCATENATE(RANK(rounds_cum_time[[#This Row],[3]],rounds_cum_time[3],1),"."))</f>
        <v>18.</v>
      </c>
      <c r="M16" s="142" t="str">
        <f>IF(ISBLANK(laps_times[[#This Row],[4]]),"DNF",CONCATENATE(RANK(rounds_cum_time[[#This Row],[4]],rounds_cum_time[4],1),"."))</f>
        <v>18.</v>
      </c>
      <c r="N16" s="142" t="str">
        <f>IF(ISBLANK(laps_times[[#This Row],[5]]),"DNF",CONCATENATE(RANK(rounds_cum_time[[#This Row],[5]],rounds_cum_time[5],1),"."))</f>
        <v>18.</v>
      </c>
      <c r="O16" s="142" t="str">
        <f>IF(ISBLANK(laps_times[[#This Row],[6]]),"DNF",CONCATENATE(RANK(rounds_cum_time[[#This Row],[6]],rounds_cum_time[6],1),"."))</f>
        <v>18.</v>
      </c>
      <c r="P16" s="142" t="str">
        <f>IF(ISBLANK(laps_times[[#This Row],[7]]),"DNF",CONCATENATE(RANK(rounds_cum_time[[#This Row],[7]],rounds_cum_time[7],1),"."))</f>
        <v>18.</v>
      </c>
      <c r="Q16" s="142" t="str">
        <f>IF(ISBLANK(laps_times[[#This Row],[8]]),"DNF",CONCATENATE(RANK(rounds_cum_time[[#This Row],[8]],rounds_cum_time[8],1),"."))</f>
        <v>18.</v>
      </c>
      <c r="R16" s="142" t="str">
        <f>IF(ISBLANK(laps_times[[#This Row],[9]]),"DNF",CONCATENATE(RANK(rounds_cum_time[[#This Row],[9]],rounds_cum_time[9],1),"."))</f>
        <v>18.</v>
      </c>
      <c r="S16" s="142" t="str">
        <f>IF(ISBLANK(laps_times[[#This Row],[10]]),"DNF",CONCATENATE(RANK(rounds_cum_time[[#This Row],[10]],rounds_cum_time[10],1),"."))</f>
        <v>18.</v>
      </c>
      <c r="T16" s="142" t="str">
        <f>IF(ISBLANK(laps_times[[#This Row],[11]]),"DNF",CONCATENATE(RANK(rounds_cum_time[[#This Row],[11]],rounds_cum_time[11],1),"."))</f>
        <v>18.</v>
      </c>
      <c r="U16" s="142" t="str">
        <f>IF(ISBLANK(laps_times[[#This Row],[12]]),"DNF",CONCATENATE(RANK(rounds_cum_time[[#This Row],[12]],rounds_cum_time[12],1),"."))</f>
        <v>18.</v>
      </c>
      <c r="V16" s="142" t="str">
        <f>IF(ISBLANK(laps_times[[#This Row],[13]]),"DNF",CONCATENATE(RANK(rounds_cum_time[[#This Row],[13]],rounds_cum_time[13],1),"."))</f>
        <v>18.</v>
      </c>
      <c r="W16" s="142" t="str">
        <f>IF(ISBLANK(laps_times[[#This Row],[14]]),"DNF",CONCATENATE(RANK(rounds_cum_time[[#This Row],[14]],rounds_cum_time[14],1),"."))</f>
        <v>17.</v>
      </c>
      <c r="X16" s="142" t="str">
        <f>IF(ISBLANK(laps_times[[#This Row],[15]]),"DNF",CONCATENATE(RANK(rounds_cum_time[[#This Row],[15]],rounds_cum_time[15],1),"."))</f>
        <v>17.</v>
      </c>
      <c r="Y16" s="142" t="str">
        <f>IF(ISBLANK(laps_times[[#This Row],[16]]),"DNF",CONCATENATE(RANK(rounds_cum_time[[#This Row],[16]],rounds_cum_time[16],1),"."))</f>
        <v>17.</v>
      </c>
      <c r="Z16" s="142" t="str">
        <f>IF(ISBLANK(laps_times[[#This Row],[17]]),"DNF",CONCATENATE(RANK(rounds_cum_time[[#This Row],[17]],rounds_cum_time[17],1),"."))</f>
        <v>17.</v>
      </c>
      <c r="AA16" s="142" t="str">
        <f>IF(ISBLANK(laps_times[[#This Row],[18]]),"DNF",CONCATENATE(RANK(rounds_cum_time[[#This Row],[18]],rounds_cum_time[18],1),"."))</f>
        <v>17.</v>
      </c>
      <c r="AB16" s="142" t="str">
        <f>IF(ISBLANK(laps_times[[#This Row],[19]]),"DNF",CONCATENATE(RANK(rounds_cum_time[[#This Row],[19]],rounds_cum_time[19],1),"."))</f>
        <v>16.</v>
      </c>
      <c r="AC16" s="142" t="str">
        <f>IF(ISBLANK(laps_times[[#This Row],[20]]),"DNF",CONCATENATE(RANK(rounds_cum_time[[#This Row],[20]],rounds_cum_time[20],1),"."))</f>
        <v>17.</v>
      </c>
      <c r="AD16" s="142" t="str">
        <f>IF(ISBLANK(laps_times[[#This Row],[21]]),"DNF",CONCATENATE(RANK(rounds_cum_time[[#This Row],[21]],rounds_cum_time[21],1),"."))</f>
        <v>17.</v>
      </c>
      <c r="AE16" s="142" t="str">
        <f>IF(ISBLANK(laps_times[[#This Row],[22]]),"DNF",CONCATENATE(RANK(rounds_cum_time[[#This Row],[22]],rounds_cum_time[22],1),"."))</f>
        <v>17.</v>
      </c>
      <c r="AF16" s="142" t="str">
        <f>IF(ISBLANK(laps_times[[#This Row],[23]]),"DNF",CONCATENATE(RANK(rounds_cum_time[[#This Row],[23]],rounds_cum_time[23],1),"."))</f>
        <v>16.</v>
      </c>
      <c r="AG16" s="142" t="str">
        <f>IF(ISBLANK(laps_times[[#This Row],[24]]),"DNF",CONCATENATE(RANK(rounds_cum_time[[#This Row],[24]],rounds_cum_time[24],1),"."))</f>
        <v>16.</v>
      </c>
      <c r="AH16" s="142" t="str">
        <f>IF(ISBLANK(laps_times[[#This Row],[25]]),"DNF",CONCATENATE(RANK(rounds_cum_time[[#This Row],[25]],rounds_cum_time[25],1),"."))</f>
        <v>16.</v>
      </c>
      <c r="AI16" s="142" t="str">
        <f>IF(ISBLANK(laps_times[[#This Row],[26]]),"DNF",CONCATENATE(RANK(rounds_cum_time[[#This Row],[26]],rounds_cum_time[26],1),"."))</f>
        <v>16.</v>
      </c>
      <c r="AJ16" s="142" t="str">
        <f>IF(ISBLANK(laps_times[[#This Row],[27]]),"DNF",CONCATENATE(RANK(rounds_cum_time[[#This Row],[27]],rounds_cum_time[27],1),"."))</f>
        <v>16.</v>
      </c>
      <c r="AK16" s="142" t="str">
        <f>IF(ISBLANK(laps_times[[#This Row],[28]]),"DNF",CONCATENATE(RANK(rounds_cum_time[[#This Row],[28]],rounds_cum_time[28],1),"."))</f>
        <v>16.</v>
      </c>
      <c r="AL16" s="142" t="str">
        <f>IF(ISBLANK(laps_times[[#This Row],[29]]),"DNF",CONCATENATE(RANK(rounds_cum_time[[#This Row],[29]],rounds_cum_time[29],1),"."))</f>
        <v>16.</v>
      </c>
      <c r="AM16" s="142" t="str">
        <f>IF(ISBLANK(laps_times[[#This Row],[30]]),"DNF",CONCATENATE(RANK(rounds_cum_time[[#This Row],[30]],rounds_cum_time[30],1),"."))</f>
        <v>16.</v>
      </c>
      <c r="AN16" s="142" t="str">
        <f>IF(ISBLANK(laps_times[[#This Row],[31]]),"DNF",CONCATENATE(RANK(rounds_cum_time[[#This Row],[31]],rounds_cum_time[31],1),"."))</f>
        <v>16.</v>
      </c>
      <c r="AO16" s="142" t="str">
        <f>IF(ISBLANK(laps_times[[#This Row],[32]]),"DNF",CONCATENATE(RANK(rounds_cum_time[[#This Row],[32]],rounds_cum_time[32],1),"."))</f>
        <v>16.</v>
      </c>
      <c r="AP16" s="142" t="str">
        <f>IF(ISBLANK(laps_times[[#This Row],[33]]),"DNF",CONCATENATE(RANK(rounds_cum_time[[#This Row],[33]],rounds_cum_time[33],1),"."))</f>
        <v>16.</v>
      </c>
      <c r="AQ16" s="142" t="str">
        <f>IF(ISBLANK(laps_times[[#This Row],[34]]),"DNF",CONCATENATE(RANK(rounds_cum_time[[#This Row],[34]],rounds_cum_time[34],1),"."))</f>
        <v>15.</v>
      </c>
      <c r="AR16" s="142" t="str">
        <f>IF(ISBLANK(laps_times[[#This Row],[35]]),"DNF",CONCATENATE(RANK(rounds_cum_time[[#This Row],[35]],rounds_cum_time[35],1),"."))</f>
        <v>14.</v>
      </c>
      <c r="AS16" s="142" t="str">
        <f>IF(ISBLANK(laps_times[[#This Row],[36]]),"DNF",CONCATENATE(RANK(rounds_cum_time[[#This Row],[36]],rounds_cum_time[36],1),"."))</f>
        <v>14.</v>
      </c>
      <c r="AT16" s="142" t="str">
        <f>IF(ISBLANK(laps_times[[#This Row],[37]]),"DNF",CONCATENATE(RANK(rounds_cum_time[[#This Row],[37]],rounds_cum_time[37],1),"."))</f>
        <v>14.</v>
      </c>
      <c r="AU16" s="142" t="str">
        <f>IF(ISBLANK(laps_times[[#This Row],[38]]),"DNF",CONCATENATE(RANK(rounds_cum_time[[#This Row],[38]],rounds_cum_time[38],1),"."))</f>
        <v>14.</v>
      </c>
      <c r="AV16" s="142" t="str">
        <f>IF(ISBLANK(laps_times[[#This Row],[39]]),"DNF",CONCATENATE(RANK(rounds_cum_time[[#This Row],[39]],rounds_cum_time[39],1),"."))</f>
        <v>14.</v>
      </c>
      <c r="AW16" s="142" t="str">
        <f>IF(ISBLANK(laps_times[[#This Row],[40]]),"DNF",CONCATENATE(RANK(rounds_cum_time[[#This Row],[40]],rounds_cum_time[40],1),"."))</f>
        <v>14.</v>
      </c>
      <c r="AX16" s="142" t="str">
        <f>IF(ISBLANK(laps_times[[#This Row],[41]]),"DNF",CONCATENATE(RANK(rounds_cum_time[[#This Row],[41]],rounds_cum_time[41],1),"."))</f>
        <v>14.</v>
      </c>
      <c r="AY16" s="142" t="str">
        <f>IF(ISBLANK(laps_times[[#This Row],[42]]),"DNF",CONCATENATE(RANK(rounds_cum_time[[#This Row],[42]],rounds_cum_time[42],1),"."))</f>
        <v>13.</v>
      </c>
      <c r="AZ16" s="142" t="str">
        <f>IF(ISBLANK(laps_times[[#This Row],[43]]),"DNF",CONCATENATE(RANK(rounds_cum_time[[#This Row],[43]],rounds_cum_time[43],1),"."))</f>
        <v>13.</v>
      </c>
      <c r="BA16" s="142" t="str">
        <f>IF(ISBLANK(laps_times[[#This Row],[44]]),"DNF",CONCATENATE(RANK(rounds_cum_time[[#This Row],[44]],rounds_cum_time[44],1),"."))</f>
        <v>13.</v>
      </c>
      <c r="BB16" s="142" t="str">
        <f>IF(ISBLANK(laps_times[[#This Row],[45]]),"DNF",CONCATENATE(RANK(rounds_cum_time[[#This Row],[45]],rounds_cum_time[45],1),"."))</f>
        <v>13.</v>
      </c>
      <c r="BC16" s="142" t="str">
        <f>IF(ISBLANK(laps_times[[#This Row],[46]]),"DNF",CONCATENATE(RANK(rounds_cum_time[[#This Row],[46]],rounds_cum_time[46],1),"."))</f>
        <v>13.</v>
      </c>
      <c r="BD16" s="142" t="str">
        <f>IF(ISBLANK(laps_times[[#This Row],[47]]),"DNF",CONCATENATE(RANK(rounds_cum_time[[#This Row],[47]],rounds_cum_time[47],1),"."))</f>
        <v>13.</v>
      </c>
      <c r="BE16" s="142" t="str">
        <f>IF(ISBLANK(laps_times[[#This Row],[48]]),"DNF",CONCATENATE(RANK(rounds_cum_time[[#This Row],[48]],rounds_cum_time[48],1),"."))</f>
        <v>12.</v>
      </c>
      <c r="BF16" s="142" t="str">
        <f>IF(ISBLANK(laps_times[[#This Row],[49]]),"DNF",CONCATENATE(RANK(rounds_cum_time[[#This Row],[49]],rounds_cum_time[49],1),"."))</f>
        <v>12.</v>
      </c>
      <c r="BG16" s="142" t="str">
        <f>IF(ISBLANK(laps_times[[#This Row],[50]]),"DNF",CONCATENATE(RANK(rounds_cum_time[[#This Row],[50]],rounds_cum_time[50],1),"."))</f>
        <v>11.</v>
      </c>
      <c r="BH16" s="142" t="str">
        <f>IF(ISBLANK(laps_times[[#This Row],[51]]),"DNF",CONCATENATE(RANK(rounds_cum_time[[#This Row],[51]],rounds_cum_time[51],1),"."))</f>
        <v>11.</v>
      </c>
      <c r="BI16" s="142" t="str">
        <f>IF(ISBLANK(laps_times[[#This Row],[52]]),"DNF",CONCATENATE(RANK(rounds_cum_time[[#This Row],[52]],rounds_cum_time[52],1),"."))</f>
        <v>11.</v>
      </c>
      <c r="BJ16" s="142" t="str">
        <f>IF(ISBLANK(laps_times[[#This Row],[53]]),"DNF",CONCATENATE(RANK(rounds_cum_time[[#This Row],[53]],rounds_cum_time[53],1),"."))</f>
        <v>11.</v>
      </c>
      <c r="BK16" s="142" t="str">
        <f>IF(ISBLANK(laps_times[[#This Row],[54]]),"DNF",CONCATENATE(RANK(rounds_cum_time[[#This Row],[54]],rounds_cum_time[54],1),"."))</f>
        <v>11.</v>
      </c>
      <c r="BL16" s="142" t="str">
        <f>IF(ISBLANK(laps_times[[#This Row],[55]]),"DNF",CONCATENATE(RANK(rounds_cum_time[[#This Row],[55]],rounds_cum_time[55],1),"."))</f>
        <v>11.</v>
      </c>
      <c r="BM16" s="142" t="str">
        <f>IF(ISBLANK(laps_times[[#This Row],[56]]),"DNF",CONCATENATE(RANK(rounds_cum_time[[#This Row],[56]],rounds_cum_time[56],1),"."))</f>
        <v>11.</v>
      </c>
      <c r="BN16" s="142" t="str">
        <f>IF(ISBLANK(laps_times[[#This Row],[57]]),"DNF",CONCATENATE(RANK(rounds_cum_time[[#This Row],[57]],rounds_cum_time[57],1),"."))</f>
        <v>11.</v>
      </c>
      <c r="BO16" s="142" t="str">
        <f>IF(ISBLANK(laps_times[[#This Row],[58]]),"DNF",CONCATENATE(RANK(rounds_cum_time[[#This Row],[58]],rounds_cum_time[58],1),"."))</f>
        <v>11.</v>
      </c>
      <c r="BP16" s="142" t="str">
        <f>IF(ISBLANK(laps_times[[#This Row],[59]]),"DNF",CONCATENATE(RANK(rounds_cum_time[[#This Row],[59]],rounds_cum_time[59],1),"."))</f>
        <v>11.</v>
      </c>
      <c r="BQ16" s="142" t="str">
        <f>IF(ISBLANK(laps_times[[#This Row],[60]]),"DNF",CONCATENATE(RANK(rounds_cum_time[[#This Row],[60]],rounds_cum_time[60],1),"."))</f>
        <v>11.</v>
      </c>
      <c r="BR16" s="142" t="str">
        <f>IF(ISBLANK(laps_times[[#This Row],[61]]),"DNF",CONCATENATE(RANK(rounds_cum_time[[#This Row],[61]],rounds_cum_time[61],1),"."))</f>
        <v>11.</v>
      </c>
      <c r="BS16" s="142" t="str">
        <f>IF(ISBLANK(laps_times[[#This Row],[62]]),"DNF",CONCATENATE(RANK(rounds_cum_time[[#This Row],[62]],rounds_cum_time[62],1),"."))</f>
        <v>11.</v>
      </c>
      <c r="BT16" s="143" t="str">
        <f>IF(ISBLANK(laps_times[[#This Row],[63]]),"DNF",CONCATENATE(RANK(rounds_cum_time[[#This Row],[63]],rounds_cum_time[63],1),"."))</f>
        <v>11.</v>
      </c>
    </row>
    <row r="17" spans="2:72" x14ac:dyDescent="0.2">
      <c r="B17" s="130">
        <f>laps_times[[#This Row],[poř]]</f>
        <v>12</v>
      </c>
      <c r="C17" s="141">
        <f>laps_times[[#This Row],[s.č.]]</f>
        <v>13</v>
      </c>
      <c r="D17" s="131" t="str">
        <f>laps_times[[#This Row],[jméno]]</f>
        <v>Flídr Jan</v>
      </c>
      <c r="E17" s="132">
        <f>laps_times[[#This Row],[roč]]</f>
        <v>1957</v>
      </c>
      <c r="F17" s="132" t="str">
        <f>laps_times[[#This Row],[kat]]</f>
        <v>MC</v>
      </c>
      <c r="G17" s="132">
        <f>laps_times[[#This Row],[poř_kat]]</f>
        <v>1</v>
      </c>
      <c r="H17" s="131" t="str">
        <f>laps_times[[#This Row],[klub]]</f>
        <v>Maraton Klub Kladno</v>
      </c>
      <c r="I17" s="134">
        <f>laps_times[[#This Row],[celk. čas]]</f>
        <v>0.13148622685185185</v>
      </c>
      <c r="J17" s="142" t="str">
        <f>IF(ISBLANK(laps_times[[#This Row],[1]]),"DNF",CONCATENATE(RANK(rounds_cum_time[[#This Row],[1]],rounds_cum_time[1],1),"."))</f>
        <v>17.</v>
      </c>
      <c r="K17" s="142" t="str">
        <f>IF(ISBLANK(laps_times[[#This Row],[2]]),"DNF",CONCATENATE(RANK(rounds_cum_time[[#This Row],[2]],rounds_cum_time[2],1),"."))</f>
        <v>18.</v>
      </c>
      <c r="L17" s="142" t="str">
        <f>IF(ISBLANK(laps_times[[#This Row],[3]]),"DNF",CONCATENATE(RANK(rounds_cum_time[[#This Row],[3]],rounds_cum_time[3],1),"."))</f>
        <v>19.</v>
      </c>
      <c r="M17" s="142" t="str">
        <f>IF(ISBLANK(laps_times[[#This Row],[4]]),"DNF",CONCATENATE(RANK(rounds_cum_time[[#This Row],[4]],rounds_cum_time[4],1),"."))</f>
        <v>19.</v>
      </c>
      <c r="N17" s="142" t="str">
        <f>IF(ISBLANK(laps_times[[#This Row],[5]]),"DNF",CONCATENATE(RANK(rounds_cum_time[[#This Row],[5]],rounds_cum_time[5],1),"."))</f>
        <v>19.</v>
      </c>
      <c r="O17" s="142" t="str">
        <f>IF(ISBLANK(laps_times[[#This Row],[6]]),"DNF",CONCATENATE(RANK(rounds_cum_time[[#This Row],[6]],rounds_cum_time[6],1),"."))</f>
        <v>21.</v>
      </c>
      <c r="P17" s="142" t="str">
        <f>IF(ISBLANK(laps_times[[#This Row],[7]]),"DNF",CONCATENATE(RANK(rounds_cum_time[[#This Row],[7]],rounds_cum_time[7],1),"."))</f>
        <v>21.</v>
      </c>
      <c r="Q17" s="142" t="str">
        <f>IF(ISBLANK(laps_times[[#This Row],[8]]),"DNF",CONCATENATE(RANK(rounds_cum_time[[#This Row],[8]],rounds_cum_time[8],1),"."))</f>
        <v>20.</v>
      </c>
      <c r="R17" s="142" t="str">
        <f>IF(ISBLANK(laps_times[[#This Row],[9]]),"DNF",CONCATENATE(RANK(rounds_cum_time[[#This Row],[9]],rounds_cum_time[9],1),"."))</f>
        <v>20.</v>
      </c>
      <c r="S17" s="142" t="str">
        <f>IF(ISBLANK(laps_times[[#This Row],[10]]),"DNF",CONCATENATE(RANK(rounds_cum_time[[#This Row],[10]],rounds_cum_time[10],1),"."))</f>
        <v>21.</v>
      </c>
      <c r="T17" s="142" t="str">
        <f>IF(ISBLANK(laps_times[[#This Row],[11]]),"DNF",CONCATENATE(RANK(rounds_cum_time[[#This Row],[11]],rounds_cum_time[11],1),"."))</f>
        <v>21.</v>
      </c>
      <c r="U17" s="142" t="str">
        <f>IF(ISBLANK(laps_times[[#This Row],[12]]),"DNF",CONCATENATE(RANK(rounds_cum_time[[#This Row],[12]],rounds_cum_time[12],1),"."))</f>
        <v>21.</v>
      </c>
      <c r="V17" s="142" t="str">
        <f>IF(ISBLANK(laps_times[[#This Row],[13]]),"DNF",CONCATENATE(RANK(rounds_cum_time[[#This Row],[13]],rounds_cum_time[13],1),"."))</f>
        <v>21.</v>
      </c>
      <c r="W17" s="142" t="str">
        <f>IF(ISBLANK(laps_times[[#This Row],[14]]),"DNF",CONCATENATE(RANK(rounds_cum_time[[#This Row],[14]],rounds_cum_time[14],1),"."))</f>
        <v>21.</v>
      </c>
      <c r="X17" s="142" t="str">
        <f>IF(ISBLANK(laps_times[[#This Row],[15]]),"DNF",CONCATENATE(RANK(rounds_cum_time[[#This Row],[15]],rounds_cum_time[15],1),"."))</f>
        <v>21.</v>
      </c>
      <c r="Y17" s="142" t="str">
        <f>IF(ISBLANK(laps_times[[#This Row],[16]]),"DNF",CONCATENATE(RANK(rounds_cum_time[[#This Row],[16]],rounds_cum_time[16],1),"."))</f>
        <v>20.</v>
      </c>
      <c r="Z17" s="142" t="str">
        <f>IF(ISBLANK(laps_times[[#This Row],[17]]),"DNF",CONCATENATE(RANK(rounds_cum_time[[#This Row],[17]],rounds_cum_time[17],1),"."))</f>
        <v>20.</v>
      </c>
      <c r="AA17" s="142" t="str">
        <f>IF(ISBLANK(laps_times[[#This Row],[18]]),"DNF",CONCATENATE(RANK(rounds_cum_time[[#This Row],[18]],rounds_cum_time[18],1),"."))</f>
        <v>19.</v>
      </c>
      <c r="AB17" s="142" t="str">
        <f>IF(ISBLANK(laps_times[[#This Row],[19]]),"DNF",CONCATENATE(RANK(rounds_cum_time[[#This Row],[19]],rounds_cum_time[19],1),"."))</f>
        <v>19.</v>
      </c>
      <c r="AC17" s="142" t="str">
        <f>IF(ISBLANK(laps_times[[#This Row],[20]]),"DNF",CONCATENATE(RANK(rounds_cum_time[[#This Row],[20]],rounds_cum_time[20],1),"."))</f>
        <v>19.</v>
      </c>
      <c r="AD17" s="142" t="str">
        <f>IF(ISBLANK(laps_times[[#This Row],[21]]),"DNF",CONCATENATE(RANK(rounds_cum_time[[#This Row],[21]],rounds_cum_time[21],1),"."))</f>
        <v>19.</v>
      </c>
      <c r="AE17" s="142" t="str">
        <f>IF(ISBLANK(laps_times[[#This Row],[22]]),"DNF",CONCATENATE(RANK(rounds_cum_time[[#This Row],[22]],rounds_cum_time[22],1),"."))</f>
        <v>19.</v>
      </c>
      <c r="AF17" s="142" t="str">
        <f>IF(ISBLANK(laps_times[[#This Row],[23]]),"DNF",CONCATENATE(RANK(rounds_cum_time[[#This Row],[23]],rounds_cum_time[23],1),"."))</f>
        <v>19.</v>
      </c>
      <c r="AG17" s="142" t="str">
        <f>IF(ISBLANK(laps_times[[#This Row],[24]]),"DNF",CONCATENATE(RANK(rounds_cum_time[[#This Row],[24]],rounds_cum_time[24],1),"."))</f>
        <v>19.</v>
      </c>
      <c r="AH17" s="142" t="str">
        <f>IF(ISBLANK(laps_times[[#This Row],[25]]),"DNF",CONCATENATE(RANK(rounds_cum_time[[#This Row],[25]],rounds_cum_time[25],1),"."))</f>
        <v>19.</v>
      </c>
      <c r="AI17" s="142" t="str">
        <f>IF(ISBLANK(laps_times[[#This Row],[26]]),"DNF",CONCATENATE(RANK(rounds_cum_time[[#This Row],[26]],rounds_cum_time[26],1),"."))</f>
        <v>19.</v>
      </c>
      <c r="AJ17" s="142" t="str">
        <f>IF(ISBLANK(laps_times[[#This Row],[27]]),"DNF",CONCATENATE(RANK(rounds_cum_time[[#This Row],[27]],rounds_cum_time[27],1),"."))</f>
        <v>18.</v>
      </c>
      <c r="AK17" s="142" t="str">
        <f>IF(ISBLANK(laps_times[[#This Row],[28]]),"DNF",CONCATENATE(RANK(rounds_cum_time[[#This Row],[28]],rounds_cum_time[28],1),"."))</f>
        <v>18.</v>
      </c>
      <c r="AL17" s="142" t="str">
        <f>IF(ISBLANK(laps_times[[#This Row],[29]]),"DNF",CONCATENATE(RANK(rounds_cum_time[[#This Row],[29]],rounds_cum_time[29],1),"."))</f>
        <v>17.</v>
      </c>
      <c r="AM17" s="142" t="str">
        <f>IF(ISBLANK(laps_times[[#This Row],[30]]),"DNF",CONCATENATE(RANK(rounds_cum_time[[#This Row],[30]],rounds_cum_time[30],1),"."))</f>
        <v>17.</v>
      </c>
      <c r="AN17" s="142" t="str">
        <f>IF(ISBLANK(laps_times[[#This Row],[31]]),"DNF",CONCATENATE(RANK(rounds_cum_time[[#This Row],[31]],rounds_cum_time[31],1),"."))</f>
        <v>17.</v>
      </c>
      <c r="AO17" s="142" t="str">
        <f>IF(ISBLANK(laps_times[[#This Row],[32]]),"DNF",CONCATENATE(RANK(rounds_cum_time[[#This Row],[32]],rounds_cum_time[32],1),"."))</f>
        <v>17.</v>
      </c>
      <c r="AP17" s="142" t="str">
        <f>IF(ISBLANK(laps_times[[#This Row],[33]]),"DNF",CONCATENATE(RANK(rounds_cum_time[[#This Row],[33]],rounds_cum_time[33],1),"."))</f>
        <v>17.</v>
      </c>
      <c r="AQ17" s="142" t="str">
        <f>IF(ISBLANK(laps_times[[#This Row],[34]]),"DNF",CONCATENATE(RANK(rounds_cum_time[[#This Row],[34]],rounds_cum_time[34],1),"."))</f>
        <v>17.</v>
      </c>
      <c r="AR17" s="142" t="str">
        <f>IF(ISBLANK(laps_times[[#This Row],[35]]),"DNF",CONCATENATE(RANK(rounds_cum_time[[#This Row],[35]],rounds_cum_time[35],1),"."))</f>
        <v>17.</v>
      </c>
      <c r="AS17" s="142" t="str">
        <f>IF(ISBLANK(laps_times[[#This Row],[36]]),"DNF",CONCATENATE(RANK(rounds_cum_time[[#This Row],[36]],rounds_cum_time[36],1),"."))</f>
        <v>17.</v>
      </c>
      <c r="AT17" s="142" t="str">
        <f>IF(ISBLANK(laps_times[[#This Row],[37]]),"DNF",CONCATENATE(RANK(rounds_cum_time[[#This Row],[37]],rounds_cum_time[37],1),"."))</f>
        <v>17.</v>
      </c>
      <c r="AU17" s="142" t="str">
        <f>IF(ISBLANK(laps_times[[#This Row],[38]]),"DNF",CONCATENATE(RANK(rounds_cum_time[[#This Row],[38]],rounds_cum_time[38],1),"."))</f>
        <v>17.</v>
      </c>
      <c r="AV17" s="142" t="str">
        <f>IF(ISBLANK(laps_times[[#This Row],[39]]),"DNF",CONCATENATE(RANK(rounds_cum_time[[#This Row],[39]],rounds_cum_time[39],1),"."))</f>
        <v>16.</v>
      </c>
      <c r="AW17" s="142" t="str">
        <f>IF(ISBLANK(laps_times[[#This Row],[40]]),"DNF",CONCATENATE(RANK(rounds_cum_time[[#This Row],[40]],rounds_cum_time[40],1),"."))</f>
        <v>16.</v>
      </c>
      <c r="AX17" s="142" t="str">
        <f>IF(ISBLANK(laps_times[[#This Row],[41]]),"DNF",CONCATENATE(RANK(rounds_cum_time[[#This Row],[41]],rounds_cum_time[41],1),"."))</f>
        <v>15.</v>
      </c>
      <c r="AY17" s="142" t="str">
        <f>IF(ISBLANK(laps_times[[#This Row],[42]]),"DNF",CONCATENATE(RANK(rounds_cum_time[[#This Row],[42]],rounds_cum_time[42],1),"."))</f>
        <v>15.</v>
      </c>
      <c r="AZ17" s="142" t="str">
        <f>IF(ISBLANK(laps_times[[#This Row],[43]]),"DNF",CONCATENATE(RANK(rounds_cum_time[[#This Row],[43]],rounds_cum_time[43],1),"."))</f>
        <v>15.</v>
      </c>
      <c r="BA17" s="142" t="str">
        <f>IF(ISBLANK(laps_times[[#This Row],[44]]),"DNF",CONCATENATE(RANK(rounds_cum_time[[#This Row],[44]],rounds_cum_time[44],1),"."))</f>
        <v>15.</v>
      </c>
      <c r="BB17" s="142" t="str">
        <f>IF(ISBLANK(laps_times[[#This Row],[45]]),"DNF",CONCATENATE(RANK(rounds_cum_time[[#This Row],[45]],rounds_cum_time[45],1),"."))</f>
        <v>15.</v>
      </c>
      <c r="BC17" s="142" t="str">
        <f>IF(ISBLANK(laps_times[[#This Row],[46]]),"DNF",CONCATENATE(RANK(rounds_cum_time[[#This Row],[46]],rounds_cum_time[46],1),"."))</f>
        <v>14.</v>
      </c>
      <c r="BD17" s="142" t="str">
        <f>IF(ISBLANK(laps_times[[#This Row],[47]]),"DNF",CONCATENATE(RANK(rounds_cum_time[[#This Row],[47]],rounds_cum_time[47],1),"."))</f>
        <v>14.</v>
      </c>
      <c r="BE17" s="142" t="str">
        <f>IF(ISBLANK(laps_times[[#This Row],[48]]),"DNF",CONCATENATE(RANK(rounds_cum_time[[#This Row],[48]],rounds_cum_time[48],1),"."))</f>
        <v>14.</v>
      </c>
      <c r="BF17" s="142" t="str">
        <f>IF(ISBLANK(laps_times[[#This Row],[49]]),"DNF",CONCATENATE(RANK(rounds_cum_time[[#This Row],[49]],rounds_cum_time[49],1),"."))</f>
        <v>14.</v>
      </c>
      <c r="BG17" s="142" t="str">
        <f>IF(ISBLANK(laps_times[[#This Row],[50]]),"DNF",CONCATENATE(RANK(rounds_cum_time[[#This Row],[50]],rounds_cum_time[50],1),"."))</f>
        <v>14.</v>
      </c>
      <c r="BH17" s="142" t="str">
        <f>IF(ISBLANK(laps_times[[#This Row],[51]]),"DNF",CONCATENATE(RANK(rounds_cum_time[[#This Row],[51]],rounds_cum_time[51],1),"."))</f>
        <v>14.</v>
      </c>
      <c r="BI17" s="142" t="str">
        <f>IF(ISBLANK(laps_times[[#This Row],[52]]),"DNF",CONCATENATE(RANK(rounds_cum_time[[#This Row],[52]],rounds_cum_time[52],1),"."))</f>
        <v>13.</v>
      </c>
      <c r="BJ17" s="142" t="str">
        <f>IF(ISBLANK(laps_times[[#This Row],[53]]),"DNF",CONCATENATE(RANK(rounds_cum_time[[#This Row],[53]],rounds_cum_time[53],1),"."))</f>
        <v>13.</v>
      </c>
      <c r="BK17" s="142" t="str">
        <f>IF(ISBLANK(laps_times[[#This Row],[54]]),"DNF",CONCATENATE(RANK(rounds_cum_time[[#This Row],[54]],rounds_cum_time[54],1),"."))</f>
        <v>13.</v>
      </c>
      <c r="BL17" s="142" t="str">
        <f>IF(ISBLANK(laps_times[[#This Row],[55]]),"DNF",CONCATENATE(RANK(rounds_cum_time[[#This Row],[55]],rounds_cum_time[55],1),"."))</f>
        <v>13.</v>
      </c>
      <c r="BM17" s="142" t="str">
        <f>IF(ISBLANK(laps_times[[#This Row],[56]]),"DNF",CONCATENATE(RANK(rounds_cum_time[[#This Row],[56]],rounds_cum_time[56],1),"."))</f>
        <v>13.</v>
      </c>
      <c r="BN17" s="142" t="str">
        <f>IF(ISBLANK(laps_times[[#This Row],[57]]),"DNF",CONCATENATE(RANK(rounds_cum_time[[#This Row],[57]],rounds_cum_time[57],1),"."))</f>
        <v>13.</v>
      </c>
      <c r="BO17" s="142" t="str">
        <f>IF(ISBLANK(laps_times[[#This Row],[58]]),"DNF",CONCATENATE(RANK(rounds_cum_time[[#This Row],[58]],rounds_cum_time[58],1),"."))</f>
        <v>13.</v>
      </c>
      <c r="BP17" s="142" t="str">
        <f>IF(ISBLANK(laps_times[[#This Row],[59]]),"DNF",CONCATENATE(RANK(rounds_cum_time[[#This Row],[59]],rounds_cum_time[59],1),"."))</f>
        <v>13.</v>
      </c>
      <c r="BQ17" s="142" t="str">
        <f>IF(ISBLANK(laps_times[[#This Row],[60]]),"DNF",CONCATENATE(RANK(rounds_cum_time[[#This Row],[60]],rounds_cum_time[60],1),"."))</f>
        <v>13.</v>
      </c>
      <c r="BR17" s="142" t="str">
        <f>IF(ISBLANK(laps_times[[#This Row],[61]]),"DNF",CONCATENATE(RANK(rounds_cum_time[[#This Row],[61]],rounds_cum_time[61],1),"."))</f>
        <v>13.</v>
      </c>
      <c r="BS17" s="142" t="str">
        <f>IF(ISBLANK(laps_times[[#This Row],[62]]),"DNF",CONCATENATE(RANK(rounds_cum_time[[#This Row],[62]],rounds_cum_time[62],1),"."))</f>
        <v>13.</v>
      </c>
      <c r="BT17" s="143" t="str">
        <f>IF(ISBLANK(laps_times[[#This Row],[63]]),"DNF",CONCATENATE(RANK(rounds_cum_time[[#This Row],[63]],rounds_cum_time[63],1),"."))</f>
        <v>12.</v>
      </c>
    </row>
    <row r="18" spans="2:72" x14ac:dyDescent="0.2">
      <c r="B18" s="130">
        <f>laps_times[[#This Row],[poř]]</f>
        <v>13</v>
      </c>
      <c r="C18" s="141">
        <f>laps_times[[#This Row],[s.č.]]</f>
        <v>14</v>
      </c>
      <c r="D18" s="131" t="str">
        <f>laps_times[[#This Row],[jméno]]</f>
        <v>Vondrák Zbyněk</v>
      </c>
      <c r="E18" s="132">
        <f>laps_times[[#This Row],[roč]]</f>
        <v>1975</v>
      </c>
      <c r="F18" s="132" t="str">
        <f>laps_times[[#This Row],[kat]]</f>
        <v>MB</v>
      </c>
      <c r="G18" s="132">
        <f>laps_times[[#This Row],[poř_kat]]</f>
        <v>8</v>
      </c>
      <c r="H18" s="131" t="str">
        <f>laps_times[[#This Row],[klub]]</f>
        <v>Vinařství Vondrák Mělník</v>
      </c>
      <c r="I18" s="134">
        <f>laps_times[[#This Row],[celk. čas]]</f>
        <v>0.13160645833333331</v>
      </c>
      <c r="J18" s="142" t="str">
        <f>IF(ISBLANK(laps_times[[#This Row],[1]]),"DNF",CONCATENATE(RANK(rounds_cum_time[[#This Row],[1]],rounds_cum_time[1],1),"."))</f>
        <v>18.</v>
      </c>
      <c r="K18" s="142" t="str">
        <f>IF(ISBLANK(laps_times[[#This Row],[2]]),"DNF",CONCATENATE(RANK(rounds_cum_time[[#This Row],[2]],rounds_cum_time[2],1),"."))</f>
        <v>19.</v>
      </c>
      <c r="L18" s="142" t="str">
        <f>IF(ISBLANK(laps_times[[#This Row],[3]]),"DNF",CONCATENATE(RANK(rounds_cum_time[[#This Row],[3]],rounds_cum_time[3],1),"."))</f>
        <v>20.</v>
      </c>
      <c r="M18" s="142" t="str">
        <f>IF(ISBLANK(laps_times[[#This Row],[4]]),"DNF",CONCATENATE(RANK(rounds_cum_time[[#This Row],[4]],rounds_cum_time[4],1),"."))</f>
        <v>22.</v>
      </c>
      <c r="N18" s="142" t="str">
        <f>IF(ISBLANK(laps_times[[#This Row],[5]]),"DNF",CONCATENATE(RANK(rounds_cum_time[[#This Row],[5]],rounds_cum_time[5],1),"."))</f>
        <v>21.</v>
      </c>
      <c r="O18" s="142" t="str">
        <f>IF(ISBLANK(laps_times[[#This Row],[6]]),"DNF",CONCATENATE(RANK(rounds_cum_time[[#This Row],[6]],rounds_cum_time[6],1),"."))</f>
        <v>20.</v>
      </c>
      <c r="P18" s="142" t="str">
        <f>IF(ISBLANK(laps_times[[#This Row],[7]]),"DNF",CONCATENATE(RANK(rounds_cum_time[[#This Row],[7]],rounds_cum_time[7],1),"."))</f>
        <v>19.</v>
      </c>
      <c r="Q18" s="142" t="str">
        <f>IF(ISBLANK(laps_times[[#This Row],[8]]),"DNF",CONCATENATE(RANK(rounds_cum_time[[#This Row],[8]],rounds_cum_time[8],1),"."))</f>
        <v>19.</v>
      </c>
      <c r="R18" s="142" t="str">
        <f>IF(ISBLANK(laps_times[[#This Row],[9]]),"DNF",CONCATENATE(RANK(rounds_cum_time[[#This Row],[9]],rounds_cum_time[9],1),"."))</f>
        <v>19.</v>
      </c>
      <c r="S18" s="142" t="str">
        <f>IF(ISBLANK(laps_times[[#This Row],[10]]),"DNF",CONCATENATE(RANK(rounds_cum_time[[#This Row],[10]],rounds_cum_time[10],1),"."))</f>
        <v>19.</v>
      </c>
      <c r="T18" s="142" t="str">
        <f>IF(ISBLANK(laps_times[[#This Row],[11]]),"DNF",CONCATENATE(RANK(rounds_cum_time[[#This Row],[11]],rounds_cum_time[11],1),"."))</f>
        <v>19.</v>
      </c>
      <c r="U18" s="142" t="str">
        <f>IF(ISBLANK(laps_times[[#This Row],[12]]),"DNF",CONCATENATE(RANK(rounds_cum_time[[#This Row],[12]],rounds_cum_time[12],1),"."))</f>
        <v>19.</v>
      </c>
      <c r="V18" s="142" t="str">
        <f>IF(ISBLANK(laps_times[[#This Row],[13]]),"DNF",CONCATENATE(RANK(rounds_cum_time[[#This Row],[13]],rounds_cum_time[13],1),"."))</f>
        <v>19.</v>
      </c>
      <c r="W18" s="142" t="str">
        <f>IF(ISBLANK(laps_times[[#This Row],[14]]),"DNF",CONCATENATE(RANK(rounds_cum_time[[#This Row],[14]],rounds_cum_time[14],1),"."))</f>
        <v>19.</v>
      </c>
      <c r="X18" s="142" t="str">
        <f>IF(ISBLANK(laps_times[[#This Row],[15]]),"DNF",CONCATENATE(RANK(rounds_cum_time[[#This Row],[15]],rounds_cum_time[15],1),"."))</f>
        <v>18.</v>
      </c>
      <c r="Y18" s="142" t="str">
        <f>IF(ISBLANK(laps_times[[#This Row],[16]]),"DNF",CONCATENATE(RANK(rounds_cum_time[[#This Row],[16]],rounds_cum_time[16],1),"."))</f>
        <v>18.</v>
      </c>
      <c r="Z18" s="142" t="str">
        <f>IF(ISBLANK(laps_times[[#This Row],[17]]),"DNF",CONCATENATE(RANK(rounds_cum_time[[#This Row],[17]],rounds_cum_time[17],1),"."))</f>
        <v>18.</v>
      </c>
      <c r="AA18" s="142" t="str">
        <f>IF(ISBLANK(laps_times[[#This Row],[18]]),"DNF",CONCATENATE(RANK(rounds_cum_time[[#This Row],[18]],rounds_cum_time[18],1),"."))</f>
        <v>18.</v>
      </c>
      <c r="AB18" s="142" t="str">
        <f>IF(ISBLANK(laps_times[[#This Row],[19]]),"DNF",CONCATENATE(RANK(rounds_cum_time[[#This Row],[19]],rounds_cum_time[19],1),"."))</f>
        <v>17.</v>
      </c>
      <c r="AC18" s="142" t="str">
        <f>IF(ISBLANK(laps_times[[#This Row],[20]]),"DNF",CONCATENATE(RANK(rounds_cum_time[[#This Row],[20]],rounds_cum_time[20],1),"."))</f>
        <v>16.</v>
      </c>
      <c r="AD18" s="142" t="str">
        <f>IF(ISBLANK(laps_times[[#This Row],[21]]),"DNF",CONCATENATE(RANK(rounds_cum_time[[#This Row],[21]],rounds_cum_time[21],1),"."))</f>
        <v>16.</v>
      </c>
      <c r="AE18" s="142" t="str">
        <f>IF(ISBLANK(laps_times[[#This Row],[22]]),"DNF",CONCATENATE(RANK(rounds_cum_time[[#This Row],[22]],rounds_cum_time[22],1),"."))</f>
        <v>16.</v>
      </c>
      <c r="AF18" s="142" t="str">
        <f>IF(ISBLANK(laps_times[[#This Row],[23]]),"DNF",CONCATENATE(RANK(rounds_cum_time[[#This Row],[23]],rounds_cum_time[23],1),"."))</f>
        <v>15.</v>
      </c>
      <c r="AG18" s="142" t="str">
        <f>IF(ISBLANK(laps_times[[#This Row],[24]]),"DNF",CONCATENATE(RANK(rounds_cum_time[[#This Row],[24]],rounds_cum_time[24],1),"."))</f>
        <v>15.</v>
      </c>
      <c r="AH18" s="142" t="str">
        <f>IF(ISBLANK(laps_times[[#This Row],[25]]),"DNF",CONCATENATE(RANK(rounds_cum_time[[#This Row],[25]],rounds_cum_time[25],1),"."))</f>
        <v>15.</v>
      </c>
      <c r="AI18" s="142" t="str">
        <f>IF(ISBLANK(laps_times[[#This Row],[26]]),"DNF",CONCATENATE(RANK(rounds_cum_time[[#This Row],[26]],rounds_cum_time[26],1),"."))</f>
        <v>15.</v>
      </c>
      <c r="AJ18" s="142" t="str">
        <f>IF(ISBLANK(laps_times[[#This Row],[27]]),"DNF",CONCATENATE(RANK(rounds_cum_time[[#This Row],[27]],rounds_cum_time[27],1),"."))</f>
        <v>15.</v>
      </c>
      <c r="AK18" s="142" t="str">
        <f>IF(ISBLANK(laps_times[[#This Row],[28]]),"DNF",CONCATENATE(RANK(rounds_cum_time[[#This Row],[28]],rounds_cum_time[28],1),"."))</f>
        <v>15.</v>
      </c>
      <c r="AL18" s="142" t="str">
        <f>IF(ISBLANK(laps_times[[#This Row],[29]]),"DNF",CONCATENATE(RANK(rounds_cum_time[[#This Row],[29]],rounds_cum_time[29],1),"."))</f>
        <v>15.</v>
      </c>
      <c r="AM18" s="142" t="str">
        <f>IF(ISBLANK(laps_times[[#This Row],[30]]),"DNF",CONCATENATE(RANK(rounds_cum_time[[#This Row],[30]],rounds_cum_time[30],1),"."))</f>
        <v>15.</v>
      </c>
      <c r="AN18" s="142" t="str">
        <f>IF(ISBLANK(laps_times[[#This Row],[31]]),"DNF",CONCATENATE(RANK(rounds_cum_time[[#This Row],[31]],rounds_cum_time[31],1),"."))</f>
        <v>15.</v>
      </c>
      <c r="AO18" s="142" t="str">
        <f>IF(ISBLANK(laps_times[[#This Row],[32]]),"DNF",CONCATENATE(RANK(rounds_cum_time[[#This Row],[32]],rounds_cum_time[32],1),"."))</f>
        <v>14.</v>
      </c>
      <c r="AP18" s="142" t="str">
        <f>IF(ISBLANK(laps_times[[#This Row],[33]]),"DNF",CONCATENATE(RANK(rounds_cum_time[[#This Row],[33]],rounds_cum_time[33],1),"."))</f>
        <v>14.</v>
      </c>
      <c r="AQ18" s="142" t="str">
        <f>IF(ISBLANK(laps_times[[#This Row],[34]]),"DNF",CONCATENATE(RANK(rounds_cum_time[[#This Row],[34]],rounds_cum_time[34],1),"."))</f>
        <v>14.</v>
      </c>
      <c r="AR18" s="142" t="str">
        <f>IF(ISBLANK(laps_times[[#This Row],[35]]),"DNF",CONCATENATE(RANK(rounds_cum_time[[#This Row],[35]],rounds_cum_time[35],1),"."))</f>
        <v>13.</v>
      </c>
      <c r="AS18" s="142" t="str">
        <f>IF(ISBLANK(laps_times[[#This Row],[36]]),"DNF",CONCATENATE(RANK(rounds_cum_time[[#This Row],[36]],rounds_cum_time[36],1),"."))</f>
        <v>13.</v>
      </c>
      <c r="AT18" s="142" t="str">
        <f>IF(ISBLANK(laps_times[[#This Row],[37]]),"DNF",CONCATENATE(RANK(rounds_cum_time[[#This Row],[37]],rounds_cum_time[37],1),"."))</f>
        <v>13.</v>
      </c>
      <c r="AU18" s="142" t="str">
        <f>IF(ISBLANK(laps_times[[#This Row],[38]]),"DNF",CONCATENATE(RANK(rounds_cum_time[[#This Row],[38]],rounds_cum_time[38],1),"."))</f>
        <v>13.</v>
      </c>
      <c r="AV18" s="142" t="str">
        <f>IF(ISBLANK(laps_times[[#This Row],[39]]),"DNF",CONCATENATE(RANK(rounds_cum_time[[#This Row],[39]],rounds_cum_time[39],1),"."))</f>
        <v>13.</v>
      </c>
      <c r="AW18" s="142" t="str">
        <f>IF(ISBLANK(laps_times[[#This Row],[40]]),"DNF",CONCATENATE(RANK(rounds_cum_time[[#This Row],[40]],rounds_cum_time[40],1),"."))</f>
        <v>13.</v>
      </c>
      <c r="AX18" s="142" t="str">
        <f>IF(ISBLANK(laps_times[[#This Row],[41]]),"DNF",CONCATENATE(RANK(rounds_cum_time[[#This Row],[41]],rounds_cum_time[41],1),"."))</f>
        <v>12.</v>
      </c>
      <c r="AY18" s="142" t="str">
        <f>IF(ISBLANK(laps_times[[#This Row],[42]]),"DNF",CONCATENATE(RANK(rounds_cum_time[[#This Row],[42]],rounds_cum_time[42],1),"."))</f>
        <v>12.</v>
      </c>
      <c r="AZ18" s="142" t="str">
        <f>IF(ISBLANK(laps_times[[#This Row],[43]]),"DNF",CONCATENATE(RANK(rounds_cum_time[[#This Row],[43]],rounds_cum_time[43],1),"."))</f>
        <v>12.</v>
      </c>
      <c r="BA18" s="142" t="str">
        <f>IF(ISBLANK(laps_times[[#This Row],[44]]),"DNF",CONCATENATE(RANK(rounds_cum_time[[#This Row],[44]],rounds_cum_time[44],1),"."))</f>
        <v>12.</v>
      </c>
      <c r="BB18" s="142" t="str">
        <f>IF(ISBLANK(laps_times[[#This Row],[45]]),"DNF",CONCATENATE(RANK(rounds_cum_time[[#This Row],[45]],rounds_cum_time[45],1),"."))</f>
        <v>12.</v>
      </c>
      <c r="BC18" s="142" t="str">
        <f>IF(ISBLANK(laps_times[[#This Row],[46]]),"DNF",CONCATENATE(RANK(rounds_cum_time[[#This Row],[46]],rounds_cum_time[46],1),"."))</f>
        <v>12.</v>
      </c>
      <c r="BD18" s="142" t="str">
        <f>IF(ISBLANK(laps_times[[#This Row],[47]]),"DNF",CONCATENATE(RANK(rounds_cum_time[[#This Row],[47]],rounds_cum_time[47],1),"."))</f>
        <v>12.</v>
      </c>
      <c r="BE18" s="142" t="str">
        <f>IF(ISBLANK(laps_times[[#This Row],[48]]),"DNF",CONCATENATE(RANK(rounds_cum_time[[#This Row],[48]],rounds_cum_time[48],1),"."))</f>
        <v>13.</v>
      </c>
      <c r="BF18" s="142" t="str">
        <f>IF(ISBLANK(laps_times[[#This Row],[49]]),"DNF",CONCATENATE(RANK(rounds_cum_time[[#This Row],[49]],rounds_cum_time[49],1),"."))</f>
        <v>13.</v>
      </c>
      <c r="BG18" s="142" t="str">
        <f>IF(ISBLANK(laps_times[[#This Row],[50]]),"DNF",CONCATENATE(RANK(rounds_cum_time[[#This Row],[50]],rounds_cum_time[50],1),"."))</f>
        <v>12.</v>
      </c>
      <c r="BH18" s="142" t="str">
        <f>IF(ISBLANK(laps_times[[#This Row],[51]]),"DNF",CONCATENATE(RANK(rounds_cum_time[[#This Row],[51]],rounds_cum_time[51],1),"."))</f>
        <v>12.</v>
      </c>
      <c r="BI18" s="142" t="str">
        <f>IF(ISBLANK(laps_times[[#This Row],[52]]),"DNF",CONCATENATE(RANK(rounds_cum_time[[#This Row],[52]],rounds_cum_time[52],1),"."))</f>
        <v>12.</v>
      </c>
      <c r="BJ18" s="142" t="str">
        <f>IF(ISBLANK(laps_times[[#This Row],[53]]),"DNF",CONCATENATE(RANK(rounds_cum_time[[#This Row],[53]],rounds_cum_time[53],1),"."))</f>
        <v>12.</v>
      </c>
      <c r="BK18" s="142" t="str">
        <f>IF(ISBLANK(laps_times[[#This Row],[54]]),"DNF",CONCATENATE(RANK(rounds_cum_time[[#This Row],[54]],rounds_cum_time[54],1),"."))</f>
        <v>12.</v>
      </c>
      <c r="BL18" s="142" t="str">
        <f>IF(ISBLANK(laps_times[[#This Row],[55]]),"DNF",CONCATENATE(RANK(rounds_cum_time[[#This Row],[55]],rounds_cum_time[55],1),"."))</f>
        <v>12.</v>
      </c>
      <c r="BM18" s="142" t="str">
        <f>IF(ISBLANK(laps_times[[#This Row],[56]]),"DNF",CONCATENATE(RANK(rounds_cum_time[[#This Row],[56]],rounds_cum_time[56],1),"."))</f>
        <v>12.</v>
      </c>
      <c r="BN18" s="142" t="str">
        <f>IF(ISBLANK(laps_times[[#This Row],[57]]),"DNF",CONCATENATE(RANK(rounds_cum_time[[#This Row],[57]],rounds_cum_time[57],1),"."))</f>
        <v>12.</v>
      </c>
      <c r="BO18" s="142" t="str">
        <f>IF(ISBLANK(laps_times[[#This Row],[58]]),"DNF",CONCATENATE(RANK(rounds_cum_time[[#This Row],[58]],rounds_cum_time[58],1),"."))</f>
        <v>12.</v>
      </c>
      <c r="BP18" s="142" t="str">
        <f>IF(ISBLANK(laps_times[[#This Row],[59]]),"DNF",CONCATENATE(RANK(rounds_cum_time[[#This Row],[59]],rounds_cum_time[59],1),"."))</f>
        <v>12.</v>
      </c>
      <c r="BQ18" s="142" t="str">
        <f>IF(ISBLANK(laps_times[[#This Row],[60]]),"DNF",CONCATENATE(RANK(rounds_cum_time[[#This Row],[60]],rounds_cum_time[60],1),"."))</f>
        <v>12.</v>
      </c>
      <c r="BR18" s="142" t="str">
        <f>IF(ISBLANK(laps_times[[#This Row],[61]]),"DNF",CONCATENATE(RANK(rounds_cum_time[[#This Row],[61]],rounds_cum_time[61],1),"."))</f>
        <v>12.</v>
      </c>
      <c r="BS18" s="142" t="str">
        <f>IF(ISBLANK(laps_times[[#This Row],[62]]),"DNF",CONCATENATE(RANK(rounds_cum_time[[#This Row],[62]],rounds_cum_time[62],1),"."))</f>
        <v>12.</v>
      </c>
      <c r="BT18" s="143" t="str">
        <f>IF(ISBLANK(laps_times[[#This Row],[63]]),"DNF",CONCATENATE(RANK(rounds_cum_time[[#This Row],[63]],rounds_cum_time[63],1),"."))</f>
        <v>13.</v>
      </c>
    </row>
    <row r="19" spans="2:72" x14ac:dyDescent="0.2">
      <c r="B19" s="130">
        <f>laps_times[[#This Row],[poř]]</f>
        <v>14</v>
      </c>
      <c r="C19" s="141">
        <f>laps_times[[#This Row],[s.č.]]</f>
        <v>23</v>
      </c>
      <c r="D19" s="131" t="str">
        <f>laps_times[[#This Row],[jméno]]</f>
        <v>Kolář Martin</v>
      </c>
      <c r="E19" s="132">
        <f>laps_times[[#This Row],[roč]]</f>
        <v>1980</v>
      </c>
      <c r="F19" s="132" t="str">
        <f>laps_times[[#This Row],[kat]]</f>
        <v>MA</v>
      </c>
      <c r="G19" s="132">
        <f>laps_times[[#This Row],[poř_kat]]</f>
        <v>5</v>
      </c>
      <c r="H19" s="131" t="str">
        <f>laps_times[[#This Row],[klub]]</f>
        <v>Malida Optimum</v>
      </c>
      <c r="I19" s="134">
        <f>laps_times[[#This Row],[celk. čas]]</f>
        <v>0.13525331018518519</v>
      </c>
      <c r="J19" s="142" t="str">
        <f>IF(ISBLANK(laps_times[[#This Row],[1]]),"DNF",CONCATENATE(RANK(rounds_cum_time[[#This Row],[1]],rounds_cum_time[1],1),"."))</f>
        <v>6.</v>
      </c>
      <c r="K19" s="142" t="str">
        <f>IF(ISBLANK(laps_times[[#This Row],[2]]),"DNF",CONCATENATE(RANK(rounds_cum_time[[#This Row],[2]],rounds_cum_time[2],1),"."))</f>
        <v>7.</v>
      </c>
      <c r="L19" s="142" t="str">
        <f>IF(ISBLANK(laps_times[[#This Row],[3]]),"DNF",CONCATENATE(RANK(rounds_cum_time[[#This Row],[3]],rounds_cum_time[3],1),"."))</f>
        <v>7.</v>
      </c>
      <c r="M19" s="142" t="str">
        <f>IF(ISBLANK(laps_times[[#This Row],[4]]),"DNF",CONCATENATE(RANK(rounds_cum_time[[#This Row],[4]],rounds_cum_time[4],1),"."))</f>
        <v>6.</v>
      </c>
      <c r="N19" s="142" t="str">
        <f>IF(ISBLANK(laps_times[[#This Row],[5]]),"DNF",CONCATENATE(RANK(rounds_cum_time[[#This Row],[5]],rounds_cum_time[5],1),"."))</f>
        <v>6.</v>
      </c>
      <c r="O19" s="142" t="str">
        <f>IF(ISBLANK(laps_times[[#This Row],[6]]),"DNF",CONCATENATE(RANK(rounds_cum_time[[#This Row],[6]],rounds_cum_time[6],1),"."))</f>
        <v>6.</v>
      </c>
      <c r="P19" s="142" t="str">
        <f>IF(ISBLANK(laps_times[[#This Row],[7]]),"DNF",CONCATENATE(RANK(rounds_cum_time[[#This Row],[7]],rounds_cum_time[7],1),"."))</f>
        <v>6.</v>
      </c>
      <c r="Q19" s="142" t="str">
        <f>IF(ISBLANK(laps_times[[#This Row],[8]]),"DNF",CONCATENATE(RANK(rounds_cum_time[[#This Row],[8]],rounds_cum_time[8],1),"."))</f>
        <v>6.</v>
      </c>
      <c r="R19" s="142" t="str">
        <f>IF(ISBLANK(laps_times[[#This Row],[9]]),"DNF",CONCATENATE(RANK(rounds_cum_time[[#This Row],[9]],rounds_cum_time[9],1),"."))</f>
        <v>6.</v>
      </c>
      <c r="S19" s="142" t="str">
        <f>IF(ISBLANK(laps_times[[#This Row],[10]]),"DNF",CONCATENATE(RANK(rounds_cum_time[[#This Row],[10]],rounds_cum_time[10],1),"."))</f>
        <v>6.</v>
      </c>
      <c r="T19" s="142" t="str">
        <f>IF(ISBLANK(laps_times[[#This Row],[11]]),"DNF",CONCATENATE(RANK(rounds_cum_time[[#This Row],[11]],rounds_cum_time[11],1),"."))</f>
        <v>6.</v>
      </c>
      <c r="U19" s="142" t="str">
        <f>IF(ISBLANK(laps_times[[#This Row],[12]]),"DNF",CONCATENATE(RANK(rounds_cum_time[[#This Row],[12]],rounds_cum_time[12],1),"."))</f>
        <v>6.</v>
      </c>
      <c r="V19" s="142" t="str">
        <f>IF(ISBLANK(laps_times[[#This Row],[13]]),"DNF",CONCATENATE(RANK(rounds_cum_time[[#This Row],[13]],rounds_cum_time[13],1),"."))</f>
        <v>6.</v>
      </c>
      <c r="W19" s="142" t="str">
        <f>IF(ISBLANK(laps_times[[#This Row],[14]]),"DNF",CONCATENATE(RANK(rounds_cum_time[[#This Row],[14]],rounds_cum_time[14],1),"."))</f>
        <v>6.</v>
      </c>
      <c r="X19" s="142" t="str">
        <f>IF(ISBLANK(laps_times[[#This Row],[15]]),"DNF",CONCATENATE(RANK(rounds_cum_time[[#This Row],[15]],rounds_cum_time[15],1),"."))</f>
        <v>7.</v>
      </c>
      <c r="Y19" s="142" t="str">
        <f>IF(ISBLANK(laps_times[[#This Row],[16]]),"DNF",CONCATENATE(RANK(rounds_cum_time[[#This Row],[16]],rounds_cum_time[16],1),"."))</f>
        <v>7.</v>
      </c>
      <c r="Z19" s="142" t="str">
        <f>IF(ISBLANK(laps_times[[#This Row],[17]]),"DNF",CONCATENATE(RANK(rounds_cum_time[[#This Row],[17]],rounds_cum_time[17],1),"."))</f>
        <v>7.</v>
      </c>
      <c r="AA19" s="142" t="str">
        <f>IF(ISBLANK(laps_times[[#This Row],[18]]),"DNF",CONCATENATE(RANK(rounds_cum_time[[#This Row],[18]],rounds_cum_time[18],1),"."))</f>
        <v>8.</v>
      </c>
      <c r="AB19" s="142" t="str">
        <f>IF(ISBLANK(laps_times[[#This Row],[19]]),"DNF",CONCATENATE(RANK(rounds_cum_time[[#This Row],[19]],rounds_cum_time[19],1),"."))</f>
        <v>7.</v>
      </c>
      <c r="AC19" s="142" t="str">
        <f>IF(ISBLANK(laps_times[[#This Row],[20]]),"DNF",CONCATENATE(RANK(rounds_cum_time[[#This Row],[20]],rounds_cum_time[20],1),"."))</f>
        <v>9.</v>
      </c>
      <c r="AD19" s="142" t="str">
        <f>IF(ISBLANK(laps_times[[#This Row],[21]]),"DNF",CONCATENATE(RANK(rounds_cum_time[[#This Row],[21]],rounds_cum_time[21],1),"."))</f>
        <v>9.</v>
      </c>
      <c r="AE19" s="142" t="str">
        <f>IF(ISBLANK(laps_times[[#This Row],[22]]),"DNF",CONCATENATE(RANK(rounds_cum_time[[#This Row],[22]],rounds_cum_time[22],1),"."))</f>
        <v>7.</v>
      </c>
      <c r="AF19" s="142" t="str">
        <f>IF(ISBLANK(laps_times[[#This Row],[23]]),"DNF",CONCATENATE(RANK(rounds_cum_time[[#This Row],[23]],rounds_cum_time[23],1),"."))</f>
        <v>7.</v>
      </c>
      <c r="AG19" s="142" t="str">
        <f>IF(ISBLANK(laps_times[[#This Row],[24]]),"DNF",CONCATENATE(RANK(rounds_cum_time[[#This Row],[24]],rounds_cum_time[24],1),"."))</f>
        <v>7.</v>
      </c>
      <c r="AH19" s="142" t="str">
        <f>IF(ISBLANK(laps_times[[#This Row],[25]]),"DNF",CONCATENATE(RANK(rounds_cum_time[[#This Row],[25]],rounds_cum_time[25],1),"."))</f>
        <v>7.</v>
      </c>
      <c r="AI19" s="142" t="str">
        <f>IF(ISBLANK(laps_times[[#This Row],[26]]),"DNF",CONCATENATE(RANK(rounds_cum_time[[#This Row],[26]],rounds_cum_time[26],1),"."))</f>
        <v>9.</v>
      </c>
      <c r="AJ19" s="142" t="str">
        <f>IF(ISBLANK(laps_times[[#This Row],[27]]),"DNF",CONCATENATE(RANK(rounds_cum_time[[#This Row],[27]],rounds_cum_time[27],1),"."))</f>
        <v>9.</v>
      </c>
      <c r="AK19" s="142" t="str">
        <f>IF(ISBLANK(laps_times[[#This Row],[28]]),"DNF",CONCATENATE(RANK(rounds_cum_time[[#This Row],[28]],rounds_cum_time[28],1),"."))</f>
        <v>9.</v>
      </c>
      <c r="AL19" s="142" t="str">
        <f>IF(ISBLANK(laps_times[[#This Row],[29]]),"DNF",CONCATENATE(RANK(rounds_cum_time[[#This Row],[29]],rounds_cum_time[29],1),"."))</f>
        <v>9.</v>
      </c>
      <c r="AM19" s="142" t="str">
        <f>IF(ISBLANK(laps_times[[#This Row],[30]]),"DNF",CONCATENATE(RANK(rounds_cum_time[[#This Row],[30]],rounds_cum_time[30],1),"."))</f>
        <v>9.</v>
      </c>
      <c r="AN19" s="142" t="str">
        <f>IF(ISBLANK(laps_times[[#This Row],[31]]),"DNF",CONCATENATE(RANK(rounds_cum_time[[#This Row],[31]],rounds_cum_time[31],1),"."))</f>
        <v>9.</v>
      </c>
      <c r="AO19" s="142" t="str">
        <f>IF(ISBLANK(laps_times[[#This Row],[32]]),"DNF",CONCATENATE(RANK(rounds_cum_time[[#This Row],[32]],rounds_cum_time[32],1),"."))</f>
        <v>9.</v>
      </c>
      <c r="AP19" s="142" t="str">
        <f>IF(ISBLANK(laps_times[[#This Row],[33]]),"DNF",CONCATENATE(RANK(rounds_cum_time[[#This Row],[33]],rounds_cum_time[33],1),"."))</f>
        <v>9.</v>
      </c>
      <c r="AQ19" s="142" t="str">
        <f>IF(ISBLANK(laps_times[[#This Row],[34]]),"DNF",CONCATENATE(RANK(rounds_cum_time[[#This Row],[34]],rounds_cum_time[34],1),"."))</f>
        <v>9.</v>
      </c>
      <c r="AR19" s="142" t="str">
        <f>IF(ISBLANK(laps_times[[#This Row],[35]]),"DNF",CONCATENATE(RANK(rounds_cum_time[[#This Row],[35]],rounds_cum_time[35],1),"."))</f>
        <v>9.</v>
      </c>
      <c r="AS19" s="142" t="str">
        <f>IF(ISBLANK(laps_times[[#This Row],[36]]),"DNF",CONCATENATE(RANK(rounds_cum_time[[#This Row],[36]],rounds_cum_time[36],1),"."))</f>
        <v>9.</v>
      </c>
      <c r="AT19" s="142" t="str">
        <f>IF(ISBLANK(laps_times[[#This Row],[37]]),"DNF",CONCATENATE(RANK(rounds_cum_time[[#This Row],[37]],rounds_cum_time[37],1),"."))</f>
        <v>9.</v>
      </c>
      <c r="AU19" s="142" t="str">
        <f>IF(ISBLANK(laps_times[[#This Row],[38]]),"DNF",CONCATENATE(RANK(rounds_cum_time[[#This Row],[38]],rounds_cum_time[38],1),"."))</f>
        <v>9.</v>
      </c>
      <c r="AV19" s="142" t="str">
        <f>IF(ISBLANK(laps_times[[#This Row],[39]]),"DNF",CONCATENATE(RANK(rounds_cum_time[[#This Row],[39]],rounds_cum_time[39],1),"."))</f>
        <v>10.</v>
      </c>
      <c r="AW19" s="142" t="str">
        <f>IF(ISBLANK(laps_times[[#This Row],[40]]),"DNF",CONCATENATE(RANK(rounds_cum_time[[#This Row],[40]],rounds_cum_time[40],1),"."))</f>
        <v>10.</v>
      </c>
      <c r="AX19" s="142" t="str">
        <f>IF(ISBLANK(laps_times[[#This Row],[41]]),"DNF",CONCATENATE(RANK(rounds_cum_time[[#This Row],[41]],rounds_cum_time[41],1),"."))</f>
        <v>10.</v>
      </c>
      <c r="AY19" s="142" t="str">
        <f>IF(ISBLANK(laps_times[[#This Row],[42]]),"DNF",CONCATENATE(RANK(rounds_cum_time[[#This Row],[42]],rounds_cum_time[42],1),"."))</f>
        <v>10.</v>
      </c>
      <c r="AZ19" s="142" t="str">
        <f>IF(ISBLANK(laps_times[[#This Row],[43]]),"DNF",CONCATENATE(RANK(rounds_cum_time[[#This Row],[43]],rounds_cum_time[43],1),"."))</f>
        <v>11.</v>
      </c>
      <c r="BA19" s="142" t="str">
        <f>IF(ISBLANK(laps_times[[#This Row],[44]]),"DNF",CONCATENATE(RANK(rounds_cum_time[[#This Row],[44]],rounds_cum_time[44],1),"."))</f>
        <v>11.</v>
      </c>
      <c r="BB19" s="142" t="str">
        <f>IF(ISBLANK(laps_times[[#This Row],[45]]),"DNF",CONCATENATE(RANK(rounds_cum_time[[#This Row],[45]],rounds_cum_time[45],1),"."))</f>
        <v>11.</v>
      </c>
      <c r="BC19" s="142" t="str">
        <f>IF(ISBLANK(laps_times[[#This Row],[46]]),"DNF",CONCATENATE(RANK(rounds_cum_time[[#This Row],[46]],rounds_cum_time[46],1),"."))</f>
        <v>11.</v>
      </c>
      <c r="BD19" s="142" t="str">
        <f>IF(ISBLANK(laps_times[[#This Row],[47]]),"DNF",CONCATENATE(RANK(rounds_cum_time[[#This Row],[47]],rounds_cum_time[47],1),"."))</f>
        <v>11.</v>
      </c>
      <c r="BE19" s="142" t="str">
        <f>IF(ISBLANK(laps_times[[#This Row],[48]]),"DNF",CONCATENATE(RANK(rounds_cum_time[[#This Row],[48]],rounds_cum_time[48],1),"."))</f>
        <v>11.</v>
      </c>
      <c r="BF19" s="142" t="str">
        <f>IF(ISBLANK(laps_times[[#This Row],[49]]),"DNF",CONCATENATE(RANK(rounds_cum_time[[#This Row],[49]],rounds_cum_time[49],1),"."))</f>
        <v>11.</v>
      </c>
      <c r="BG19" s="142" t="str">
        <f>IF(ISBLANK(laps_times[[#This Row],[50]]),"DNF",CONCATENATE(RANK(rounds_cum_time[[#This Row],[50]],rounds_cum_time[50],1),"."))</f>
        <v>13.</v>
      </c>
      <c r="BH19" s="142" t="str">
        <f>IF(ISBLANK(laps_times[[#This Row],[51]]),"DNF",CONCATENATE(RANK(rounds_cum_time[[#This Row],[51]],rounds_cum_time[51],1),"."))</f>
        <v>13.</v>
      </c>
      <c r="BI19" s="142" t="str">
        <f>IF(ISBLANK(laps_times[[#This Row],[52]]),"DNF",CONCATENATE(RANK(rounds_cum_time[[#This Row],[52]],rounds_cum_time[52],1),"."))</f>
        <v>14.</v>
      </c>
      <c r="BJ19" s="142" t="str">
        <f>IF(ISBLANK(laps_times[[#This Row],[53]]),"DNF",CONCATENATE(RANK(rounds_cum_time[[#This Row],[53]],rounds_cum_time[53],1),"."))</f>
        <v>14.</v>
      </c>
      <c r="BK19" s="142" t="str">
        <f>IF(ISBLANK(laps_times[[#This Row],[54]]),"DNF",CONCATENATE(RANK(rounds_cum_time[[#This Row],[54]],rounds_cum_time[54],1),"."))</f>
        <v>14.</v>
      </c>
      <c r="BL19" s="142" t="str">
        <f>IF(ISBLANK(laps_times[[#This Row],[55]]),"DNF",CONCATENATE(RANK(rounds_cum_time[[#This Row],[55]],rounds_cum_time[55],1),"."))</f>
        <v>14.</v>
      </c>
      <c r="BM19" s="142" t="str">
        <f>IF(ISBLANK(laps_times[[#This Row],[56]]),"DNF",CONCATENATE(RANK(rounds_cum_time[[#This Row],[56]],rounds_cum_time[56],1),"."))</f>
        <v>14.</v>
      </c>
      <c r="BN19" s="142" t="str">
        <f>IF(ISBLANK(laps_times[[#This Row],[57]]),"DNF",CONCATENATE(RANK(rounds_cum_time[[#This Row],[57]],rounds_cum_time[57],1),"."))</f>
        <v>14.</v>
      </c>
      <c r="BO19" s="142" t="str">
        <f>IF(ISBLANK(laps_times[[#This Row],[58]]),"DNF",CONCATENATE(RANK(rounds_cum_time[[#This Row],[58]],rounds_cum_time[58],1),"."))</f>
        <v>14.</v>
      </c>
      <c r="BP19" s="142" t="str">
        <f>IF(ISBLANK(laps_times[[#This Row],[59]]),"DNF",CONCATENATE(RANK(rounds_cum_time[[#This Row],[59]],rounds_cum_time[59],1),"."))</f>
        <v>14.</v>
      </c>
      <c r="BQ19" s="142" t="str">
        <f>IF(ISBLANK(laps_times[[#This Row],[60]]),"DNF",CONCATENATE(RANK(rounds_cum_time[[#This Row],[60]],rounds_cum_time[60],1),"."))</f>
        <v>14.</v>
      </c>
      <c r="BR19" s="142" t="str">
        <f>IF(ISBLANK(laps_times[[#This Row],[61]]),"DNF",CONCATENATE(RANK(rounds_cum_time[[#This Row],[61]],rounds_cum_time[61],1),"."))</f>
        <v>14.</v>
      </c>
      <c r="BS19" s="142" t="str">
        <f>IF(ISBLANK(laps_times[[#This Row],[62]]),"DNF",CONCATENATE(RANK(rounds_cum_time[[#This Row],[62]],rounds_cum_time[62],1),"."))</f>
        <v>14.</v>
      </c>
      <c r="BT19" s="143" t="str">
        <f>IF(ISBLANK(laps_times[[#This Row],[63]]),"DNF",CONCATENATE(RANK(rounds_cum_time[[#This Row],[63]],rounds_cum_time[63],1),"."))</f>
        <v>14.</v>
      </c>
    </row>
    <row r="20" spans="2:72" x14ac:dyDescent="0.2">
      <c r="B20" s="130">
        <f>laps_times[[#This Row],[poř]]</f>
        <v>15</v>
      </c>
      <c r="C20" s="141">
        <f>laps_times[[#This Row],[s.č.]]</f>
        <v>15</v>
      </c>
      <c r="D20" s="131" t="str">
        <f>laps_times[[#This Row],[jméno]]</f>
        <v>Scheuringer Michael</v>
      </c>
      <c r="E20" s="132">
        <f>laps_times[[#This Row],[roč]]</f>
        <v>1971</v>
      </c>
      <c r="F20" s="132" t="str">
        <f>laps_times[[#This Row],[kat]]</f>
        <v>MB</v>
      </c>
      <c r="G20" s="132">
        <f>laps_times[[#This Row],[poř_kat]]</f>
        <v>9</v>
      </c>
      <c r="H20" s="131" t="str">
        <f>laps_times[[#This Row],[klub]]</f>
        <v>Trirun Linz</v>
      </c>
      <c r="I20" s="134">
        <f>laps_times[[#This Row],[celk. čas]]</f>
        <v>0.13811684027777779</v>
      </c>
      <c r="J20" s="142" t="str">
        <f>IF(ISBLANK(laps_times[[#This Row],[1]]),"DNF",CONCATENATE(RANK(rounds_cum_time[[#This Row],[1]],rounds_cum_time[1],1),"."))</f>
        <v>15.</v>
      </c>
      <c r="K20" s="142" t="str">
        <f>IF(ISBLANK(laps_times[[#This Row],[2]]),"DNF",CONCATENATE(RANK(rounds_cum_time[[#This Row],[2]],rounds_cum_time[2],1),"."))</f>
        <v>17.</v>
      </c>
      <c r="L20" s="142" t="str">
        <f>IF(ISBLANK(laps_times[[#This Row],[3]]),"DNF",CONCATENATE(RANK(rounds_cum_time[[#This Row],[3]],rounds_cum_time[3],1),"."))</f>
        <v>16.</v>
      </c>
      <c r="M20" s="142" t="str">
        <f>IF(ISBLANK(laps_times[[#This Row],[4]]),"DNF",CONCATENATE(RANK(rounds_cum_time[[#This Row],[4]],rounds_cum_time[4],1),"."))</f>
        <v>16.</v>
      </c>
      <c r="N20" s="142" t="str">
        <f>IF(ISBLANK(laps_times[[#This Row],[5]]),"DNF",CONCATENATE(RANK(rounds_cum_time[[#This Row],[5]],rounds_cum_time[5],1),"."))</f>
        <v>16.</v>
      </c>
      <c r="O20" s="142" t="str">
        <f>IF(ISBLANK(laps_times[[#This Row],[6]]),"DNF",CONCATENATE(RANK(rounds_cum_time[[#This Row],[6]],rounds_cum_time[6],1),"."))</f>
        <v>16.</v>
      </c>
      <c r="P20" s="142" t="str">
        <f>IF(ISBLANK(laps_times[[#This Row],[7]]),"DNF",CONCATENATE(RANK(rounds_cum_time[[#This Row],[7]],rounds_cum_time[7],1),"."))</f>
        <v>15.</v>
      </c>
      <c r="Q20" s="142" t="str">
        <f>IF(ISBLANK(laps_times[[#This Row],[8]]),"DNF",CONCATENATE(RANK(rounds_cum_time[[#This Row],[8]],rounds_cum_time[8],1),"."))</f>
        <v>14.</v>
      </c>
      <c r="R20" s="142" t="str">
        <f>IF(ISBLANK(laps_times[[#This Row],[9]]),"DNF",CONCATENATE(RANK(rounds_cum_time[[#This Row],[9]],rounds_cum_time[9],1),"."))</f>
        <v>13.</v>
      </c>
      <c r="S20" s="142" t="str">
        <f>IF(ISBLANK(laps_times[[#This Row],[10]]),"DNF",CONCATENATE(RANK(rounds_cum_time[[#This Row],[10]],rounds_cum_time[10],1),"."))</f>
        <v>13.</v>
      </c>
      <c r="T20" s="142" t="str">
        <f>IF(ISBLANK(laps_times[[#This Row],[11]]),"DNF",CONCATENATE(RANK(rounds_cum_time[[#This Row],[11]],rounds_cum_time[11],1),"."))</f>
        <v>13.</v>
      </c>
      <c r="U20" s="142" t="str">
        <f>IF(ISBLANK(laps_times[[#This Row],[12]]),"DNF",CONCATENATE(RANK(rounds_cum_time[[#This Row],[12]],rounds_cum_time[12],1),"."))</f>
        <v>13.</v>
      </c>
      <c r="V20" s="142" t="str">
        <f>IF(ISBLANK(laps_times[[#This Row],[13]]),"DNF",CONCATENATE(RANK(rounds_cum_time[[#This Row],[13]],rounds_cum_time[13],1),"."))</f>
        <v>13.</v>
      </c>
      <c r="W20" s="142" t="str">
        <f>IF(ISBLANK(laps_times[[#This Row],[14]]),"DNF",CONCATENATE(RANK(rounds_cum_time[[#This Row],[14]],rounds_cum_time[14],1),"."))</f>
        <v>13.</v>
      </c>
      <c r="X20" s="142" t="str">
        <f>IF(ISBLANK(laps_times[[#This Row],[15]]),"DNF",CONCATENATE(RANK(rounds_cum_time[[#This Row],[15]],rounds_cum_time[15],1),"."))</f>
        <v>13.</v>
      </c>
      <c r="Y20" s="142" t="str">
        <f>IF(ISBLANK(laps_times[[#This Row],[16]]),"DNF",CONCATENATE(RANK(rounds_cum_time[[#This Row],[16]],rounds_cum_time[16],1),"."))</f>
        <v>13.</v>
      </c>
      <c r="Z20" s="142" t="str">
        <f>IF(ISBLANK(laps_times[[#This Row],[17]]),"DNF",CONCATENATE(RANK(rounds_cum_time[[#This Row],[17]],rounds_cum_time[17],1),"."))</f>
        <v>13.</v>
      </c>
      <c r="AA20" s="142" t="str">
        <f>IF(ISBLANK(laps_times[[#This Row],[18]]),"DNF",CONCATENATE(RANK(rounds_cum_time[[#This Row],[18]],rounds_cum_time[18],1),"."))</f>
        <v>13.</v>
      </c>
      <c r="AB20" s="142" t="str">
        <f>IF(ISBLANK(laps_times[[#This Row],[19]]),"DNF",CONCATENATE(RANK(rounds_cum_time[[#This Row],[19]],rounds_cum_time[19],1),"."))</f>
        <v>13.</v>
      </c>
      <c r="AC20" s="142" t="str">
        <f>IF(ISBLANK(laps_times[[#This Row],[20]]),"DNF",CONCATENATE(RANK(rounds_cum_time[[#This Row],[20]],rounds_cum_time[20],1),"."))</f>
        <v>13.</v>
      </c>
      <c r="AD20" s="142" t="str">
        <f>IF(ISBLANK(laps_times[[#This Row],[21]]),"DNF",CONCATENATE(RANK(rounds_cum_time[[#This Row],[21]],rounds_cum_time[21],1),"."))</f>
        <v>13.</v>
      </c>
      <c r="AE20" s="142" t="str">
        <f>IF(ISBLANK(laps_times[[#This Row],[22]]),"DNF",CONCATENATE(RANK(rounds_cum_time[[#This Row],[22]],rounds_cum_time[22],1),"."))</f>
        <v>13.</v>
      </c>
      <c r="AF20" s="142" t="str">
        <f>IF(ISBLANK(laps_times[[#This Row],[23]]),"DNF",CONCATENATE(RANK(rounds_cum_time[[#This Row],[23]],rounds_cum_time[23],1),"."))</f>
        <v>13.</v>
      </c>
      <c r="AG20" s="142" t="str">
        <f>IF(ISBLANK(laps_times[[#This Row],[24]]),"DNF",CONCATENATE(RANK(rounds_cum_time[[#This Row],[24]],rounds_cum_time[24],1),"."))</f>
        <v>14.</v>
      </c>
      <c r="AH20" s="142" t="str">
        <f>IF(ISBLANK(laps_times[[#This Row],[25]]),"DNF",CONCATENATE(RANK(rounds_cum_time[[#This Row],[25]],rounds_cum_time[25],1),"."))</f>
        <v>14.</v>
      </c>
      <c r="AI20" s="142" t="str">
        <f>IF(ISBLANK(laps_times[[#This Row],[26]]),"DNF",CONCATENATE(RANK(rounds_cum_time[[#This Row],[26]],rounds_cum_time[26],1),"."))</f>
        <v>14.</v>
      </c>
      <c r="AJ20" s="142" t="str">
        <f>IF(ISBLANK(laps_times[[#This Row],[27]]),"DNF",CONCATENATE(RANK(rounds_cum_time[[#This Row],[27]],rounds_cum_time[27],1),"."))</f>
        <v>14.</v>
      </c>
      <c r="AK20" s="142" t="str">
        <f>IF(ISBLANK(laps_times[[#This Row],[28]]),"DNF",CONCATENATE(RANK(rounds_cum_time[[#This Row],[28]],rounds_cum_time[28],1),"."))</f>
        <v>14.</v>
      </c>
      <c r="AL20" s="142" t="str">
        <f>IF(ISBLANK(laps_times[[#This Row],[29]]),"DNF",CONCATENATE(RANK(rounds_cum_time[[#This Row],[29]],rounds_cum_time[29],1),"."))</f>
        <v>14.</v>
      </c>
      <c r="AM20" s="142" t="str">
        <f>IF(ISBLANK(laps_times[[#This Row],[30]]),"DNF",CONCATENATE(RANK(rounds_cum_time[[#This Row],[30]],rounds_cum_time[30],1),"."))</f>
        <v>14.</v>
      </c>
      <c r="AN20" s="142" t="str">
        <f>IF(ISBLANK(laps_times[[#This Row],[31]]),"DNF",CONCATENATE(RANK(rounds_cum_time[[#This Row],[31]],rounds_cum_time[31],1),"."))</f>
        <v>14.</v>
      </c>
      <c r="AO20" s="142" t="str">
        <f>IF(ISBLANK(laps_times[[#This Row],[32]]),"DNF",CONCATENATE(RANK(rounds_cum_time[[#This Row],[32]],rounds_cum_time[32],1),"."))</f>
        <v>15.</v>
      </c>
      <c r="AP20" s="142" t="str">
        <f>IF(ISBLANK(laps_times[[#This Row],[33]]),"DNF",CONCATENATE(RANK(rounds_cum_time[[#This Row],[33]],rounds_cum_time[33],1),"."))</f>
        <v>15.</v>
      </c>
      <c r="AQ20" s="142" t="str">
        <f>IF(ISBLANK(laps_times[[#This Row],[34]]),"DNF",CONCATENATE(RANK(rounds_cum_time[[#This Row],[34]],rounds_cum_time[34],1),"."))</f>
        <v>16.</v>
      </c>
      <c r="AR20" s="142" t="str">
        <f>IF(ISBLANK(laps_times[[#This Row],[35]]),"DNF",CONCATENATE(RANK(rounds_cum_time[[#This Row],[35]],rounds_cum_time[35],1),"."))</f>
        <v>16.</v>
      </c>
      <c r="AS20" s="142" t="str">
        <f>IF(ISBLANK(laps_times[[#This Row],[36]]),"DNF",CONCATENATE(RANK(rounds_cum_time[[#This Row],[36]],rounds_cum_time[36],1),"."))</f>
        <v>16.</v>
      </c>
      <c r="AT20" s="142" t="str">
        <f>IF(ISBLANK(laps_times[[#This Row],[37]]),"DNF",CONCATENATE(RANK(rounds_cum_time[[#This Row],[37]],rounds_cum_time[37],1),"."))</f>
        <v>16.</v>
      </c>
      <c r="AU20" s="142" t="str">
        <f>IF(ISBLANK(laps_times[[#This Row],[38]]),"DNF",CONCATENATE(RANK(rounds_cum_time[[#This Row],[38]],rounds_cum_time[38],1),"."))</f>
        <v>16.</v>
      </c>
      <c r="AV20" s="142" t="str">
        <f>IF(ISBLANK(laps_times[[#This Row],[39]]),"DNF",CONCATENATE(RANK(rounds_cum_time[[#This Row],[39]],rounds_cum_time[39],1),"."))</f>
        <v>17.</v>
      </c>
      <c r="AW20" s="142" t="str">
        <f>IF(ISBLANK(laps_times[[#This Row],[40]]),"DNF",CONCATENATE(RANK(rounds_cum_time[[#This Row],[40]],rounds_cum_time[40],1),"."))</f>
        <v>17.</v>
      </c>
      <c r="AX20" s="142" t="str">
        <f>IF(ISBLANK(laps_times[[#This Row],[41]]),"DNF",CONCATENATE(RANK(rounds_cum_time[[#This Row],[41]],rounds_cum_time[41],1),"."))</f>
        <v>17.</v>
      </c>
      <c r="AY20" s="142" t="str">
        <f>IF(ISBLANK(laps_times[[#This Row],[42]]),"DNF",CONCATENATE(RANK(rounds_cum_time[[#This Row],[42]],rounds_cum_time[42],1),"."))</f>
        <v>17.</v>
      </c>
      <c r="AZ20" s="142" t="str">
        <f>IF(ISBLANK(laps_times[[#This Row],[43]]),"DNF",CONCATENATE(RANK(rounds_cum_time[[#This Row],[43]],rounds_cum_time[43],1),"."))</f>
        <v>17.</v>
      </c>
      <c r="BA20" s="142" t="str">
        <f>IF(ISBLANK(laps_times[[#This Row],[44]]),"DNF",CONCATENATE(RANK(rounds_cum_time[[#This Row],[44]],rounds_cum_time[44],1),"."))</f>
        <v>16.</v>
      </c>
      <c r="BB20" s="142" t="str">
        <f>IF(ISBLANK(laps_times[[#This Row],[45]]),"DNF",CONCATENATE(RANK(rounds_cum_time[[#This Row],[45]],rounds_cum_time[45],1),"."))</f>
        <v>16.</v>
      </c>
      <c r="BC20" s="142" t="str">
        <f>IF(ISBLANK(laps_times[[#This Row],[46]]),"DNF",CONCATENATE(RANK(rounds_cum_time[[#This Row],[46]],rounds_cum_time[46],1),"."))</f>
        <v>16.</v>
      </c>
      <c r="BD20" s="142" t="str">
        <f>IF(ISBLANK(laps_times[[#This Row],[47]]),"DNF",CONCATENATE(RANK(rounds_cum_time[[#This Row],[47]],rounds_cum_time[47],1),"."))</f>
        <v>16.</v>
      </c>
      <c r="BE20" s="142" t="str">
        <f>IF(ISBLANK(laps_times[[#This Row],[48]]),"DNF",CONCATENATE(RANK(rounds_cum_time[[#This Row],[48]],rounds_cum_time[48],1),"."))</f>
        <v>16.</v>
      </c>
      <c r="BF20" s="142" t="str">
        <f>IF(ISBLANK(laps_times[[#This Row],[49]]),"DNF",CONCATENATE(RANK(rounds_cum_time[[#This Row],[49]],rounds_cum_time[49],1),"."))</f>
        <v>15.</v>
      </c>
      <c r="BG20" s="142" t="str">
        <f>IF(ISBLANK(laps_times[[#This Row],[50]]),"DNF",CONCATENATE(RANK(rounds_cum_time[[#This Row],[50]],rounds_cum_time[50],1),"."))</f>
        <v>15.</v>
      </c>
      <c r="BH20" s="142" t="str">
        <f>IF(ISBLANK(laps_times[[#This Row],[51]]),"DNF",CONCATENATE(RANK(rounds_cum_time[[#This Row],[51]],rounds_cum_time[51],1),"."))</f>
        <v>15.</v>
      </c>
      <c r="BI20" s="142" t="str">
        <f>IF(ISBLANK(laps_times[[#This Row],[52]]),"DNF",CONCATENATE(RANK(rounds_cum_time[[#This Row],[52]],rounds_cum_time[52],1),"."))</f>
        <v>15.</v>
      </c>
      <c r="BJ20" s="142" t="str">
        <f>IF(ISBLANK(laps_times[[#This Row],[53]]),"DNF",CONCATENATE(RANK(rounds_cum_time[[#This Row],[53]],rounds_cum_time[53],1),"."))</f>
        <v>15.</v>
      </c>
      <c r="BK20" s="142" t="str">
        <f>IF(ISBLANK(laps_times[[#This Row],[54]]),"DNF",CONCATENATE(RANK(rounds_cum_time[[#This Row],[54]],rounds_cum_time[54],1),"."))</f>
        <v>15.</v>
      </c>
      <c r="BL20" s="142" t="str">
        <f>IF(ISBLANK(laps_times[[#This Row],[55]]),"DNF",CONCATENATE(RANK(rounds_cum_time[[#This Row],[55]],rounds_cum_time[55],1),"."))</f>
        <v>15.</v>
      </c>
      <c r="BM20" s="142" t="str">
        <f>IF(ISBLANK(laps_times[[#This Row],[56]]),"DNF",CONCATENATE(RANK(rounds_cum_time[[#This Row],[56]],rounds_cum_time[56],1),"."))</f>
        <v>15.</v>
      </c>
      <c r="BN20" s="142" t="str">
        <f>IF(ISBLANK(laps_times[[#This Row],[57]]),"DNF",CONCATENATE(RANK(rounds_cum_time[[#This Row],[57]],rounds_cum_time[57],1),"."))</f>
        <v>15.</v>
      </c>
      <c r="BO20" s="142" t="str">
        <f>IF(ISBLANK(laps_times[[#This Row],[58]]),"DNF",CONCATENATE(RANK(rounds_cum_time[[#This Row],[58]],rounds_cum_time[58],1),"."))</f>
        <v>15.</v>
      </c>
      <c r="BP20" s="142" t="str">
        <f>IF(ISBLANK(laps_times[[#This Row],[59]]),"DNF",CONCATENATE(RANK(rounds_cum_time[[#This Row],[59]],rounds_cum_time[59],1),"."))</f>
        <v>15.</v>
      </c>
      <c r="BQ20" s="142" t="str">
        <f>IF(ISBLANK(laps_times[[#This Row],[60]]),"DNF",CONCATENATE(RANK(rounds_cum_time[[#This Row],[60]],rounds_cum_time[60],1),"."))</f>
        <v>15.</v>
      </c>
      <c r="BR20" s="142" t="str">
        <f>IF(ISBLANK(laps_times[[#This Row],[61]]),"DNF",CONCATENATE(RANK(rounds_cum_time[[#This Row],[61]],rounds_cum_time[61],1),"."))</f>
        <v>15.</v>
      </c>
      <c r="BS20" s="142" t="str">
        <f>IF(ISBLANK(laps_times[[#This Row],[62]]),"DNF",CONCATENATE(RANK(rounds_cum_time[[#This Row],[62]],rounds_cum_time[62],1),"."))</f>
        <v>15.</v>
      </c>
      <c r="BT20" s="143" t="str">
        <f>IF(ISBLANK(laps_times[[#This Row],[63]]),"DNF",CONCATENATE(RANK(rounds_cum_time[[#This Row],[63]],rounds_cum_time[63],1),"."))</f>
        <v>15.</v>
      </c>
    </row>
    <row r="21" spans="2:72" x14ac:dyDescent="0.2">
      <c r="B21" s="130">
        <f>laps_times[[#This Row],[poř]]</f>
        <v>16</v>
      </c>
      <c r="C21" s="141">
        <f>laps_times[[#This Row],[s.č.]]</f>
        <v>24</v>
      </c>
      <c r="D21" s="131" t="str">
        <f>laps_times[[#This Row],[jméno]]</f>
        <v>Diviš Jiří</v>
      </c>
      <c r="E21" s="132">
        <f>laps_times[[#This Row],[roč]]</f>
        <v>1975</v>
      </c>
      <c r="F21" s="132" t="str">
        <f>laps_times[[#This Row],[kat]]</f>
        <v>MB</v>
      </c>
      <c r="G21" s="132">
        <f>laps_times[[#This Row],[poř_kat]]</f>
        <v>10</v>
      </c>
      <c r="H21" s="131" t="str">
        <f>laps_times[[#This Row],[klub]]</f>
        <v>Cykloextra Canonndale Team</v>
      </c>
      <c r="I21" s="134">
        <f>laps_times[[#This Row],[celk. čas]]</f>
        <v>0.14079724537037039</v>
      </c>
      <c r="J21" s="142" t="str">
        <f>IF(ISBLANK(laps_times[[#This Row],[1]]),"DNF",CONCATENATE(RANK(rounds_cum_time[[#This Row],[1]],rounds_cum_time[1],1),"."))</f>
        <v>13.</v>
      </c>
      <c r="K21" s="142" t="str">
        <f>IF(ISBLANK(laps_times[[#This Row],[2]]),"DNF",CONCATENATE(RANK(rounds_cum_time[[#This Row],[2]],rounds_cum_time[2],1),"."))</f>
        <v>11.</v>
      </c>
      <c r="L21" s="142" t="str">
        <f>IF(ISBLANK(laps_times[[#This Row],[3]]),"DNF",CONCATENATE(RANK(rounds_cum_time[[#This Row],[3]],rounds_cum_time[3],1),"."))</f>
        <v>11.</v>
      </c>
      <c r="M21" s="142" t="str">
        <f>IF(ISBLANK(laps_times[[#This Row],[4]]),"DNF",CONCATENATE(RANK(rounds_cum_time[[#This Row],[4]],rounds_cum_time[4],1),"."))</f>
        <v>9.</v>
      </c>
      <c r="N21" s="142" t="str">
        <f>IF(ISBLANK(laps_times[[#This Row],[5]]),"DNF",CONCATENATE(RANK(rounds_cum_time[[#This Row],[5]],rounds_cum_time[5],1),"."))</f>
        <v>9.</v>
      </c>
      <c r="O21" s="142" t="str">
        <f>IF(ISBLANK(laps_times[[#This Row],[6]]),"DNF",CONCATENATE(RANK(rounds_cum_time[[#This Row],[6]],rounds_cum_time[6],1),"."))</f>
        <v>9.</v>
      </c>
      <c r="P21" s="142" t="str">
        <f>IF(ISBLANK(laps_times[[#This Row],[7]]),"DNF",CONCATENATE(RANK(rounds_cum_time[[#This Row],[7]],rounds_cum_time[7],1),"."))</f>
        <v>9.</v>
      </c>
      <c r="Q21" s="142" t="str">
        <f>IF(ISBLANK(laps_times[[#This Row],[8]]),"DNF",CONCATENATE(RANK(rounds_cum_time[[#This Row],[8]],rounds_cum_time[8],1),"."))</f>
        <v>10.</v>
      </c>
      <c r="R21" s="142" t="str">
        <f>IF(ISBLANK(laps_times[[#This Row],[9]]),"DNF",CONCATENATE(RANK(rounds_cum_time[[#This Row],[9]],rounds_cum_time[9],1),"."))</f>
        <v>10.</v>
      </c>
      <c r="S21" s="142" t="str">
        <f>IF(ISBLANK(laps_times[[#This Row],[10]]),"DNF",CONCATENATE(RANK(rounds_cum_time[[#This Row],[10]],rounds_cum_time[10],1),"."))</f>
        <v>10.</v>
      </c>
      <c r="T21" s="142" t="str">
        <f>IF(ISBLANK(laps_times[[#This Row],[11]]),"DNF",CONCATENATE(RANK(rounds_cum_time[[#This Row],[11]],rounds_cum_time[11],1),"."))</f>
        <v>10.</v>
      </c>
      <c r="U21" s="142" t="str">
        <f>IF(ISBLANK(laps_times[[#This Row],[12]]),"DNF",CONCATENATE(RANK(rounds_cum_time[[#This Row],[12]],rounds_cum_time[12],1),"."))</f>
        <v>10.</v>
      </c>
      <c r="V21" s="142" t="str">
        <f>IF(ISBLANK(laps_times[[#This Row],[13]]),"DNF",CONCATENATE(RANK(rounds_cum_time[[#This Row],[13]],rounds_cum_time[13],1),"."))</f>
        <v>10.</v>
      </c>
      <c r="W21" s="142" t="str">
        <f>IF(ISBLANK(laps_times[[#This Row],[14]]),"DNF",CONCATENATE(RANK(rounds_cum_time[[#This Row],[14]],rounds_cum_time[14],1),"."))</f>
        <v>10.</v>
      </c>
      <c r="X21" s="142" t="str">
        <f>IF(ISBLANK(laps_times[[#This Row],[15]]),"DNF",CONCATENATE(RANK(rounds_cum_time[[#This Row],[15]],rounds_cum_time[15],1),"."))</f>
        <v>10.</v>
      </c>
      <c r="Y21" s="142" t="str">
        <f>IF(ISBLANK(laps_times[[#This Row],[16]]),"DNF",CONCATENATE(RANK(rounds_cum_time[[#This Row],[16]],rounds_cum_time[16],1),"."))</f>
        <v>10.</v>
      </c>
      <c r="Z21" s="142" t="str">
        <f>IF(ISBLANK(laps_times[[#This Row],[17]]),"DNF",CONCATENATE(RANK(rounds_cum_time[[#This Row],[17]],rounds_cum_time[17],1),"."))</f>
        <v>10.</v>
      </c>
      <c r="AA21" s="142" t="str">
        <f>IF(ISBLANK(laps_times[[#This Row],[18]]),"DNF",CONCATENATE(RANK(rounds_cum_time[[#This Row],[18]],rounds_cum_time[18],1),"."))</f>
        <v>10.</v>
      </c>
      <c r="AB21" s="142" t="str">
        <f>IF(ISBLANK(laps_times[[#This Row],[19]]),"DNF",CONCATENATE(RANK(rounds_cum_time[[#This Row],[19]],rounds_cum_time[19],1),"."))</f>
        <v>10.</v>
      </c>
      <c r="AC21" s="142" t="str">
        <f>IF(ISBLANK(laps_times[[#This Row],[20]]),"DNF",CONCATENATE(RANK(rounds_cum_time[[#This Row],[20]],rounds_cum_time[20],1),"."))</f>
        <v>10.</v>
      </c>
      <c r="AD21" s="142" t="str">
        <f>IF(ISBLANK(laps_times[[#This Row],[21]]),"DNF",CONCATENATE(RANK(rounds_cum_time[[#This Row],[21]],rounds_cum_time[21],1),"."))</f>
        <v>10.</v>
      </c>
      <c r="AE21" s="142" t="str">
        <f>IF(ISBLANK(laps_times[[#This Row],[22]]),"DNF",CONCATENATE(RANK(rounds_cum_time[[#This Row],[22]],rounds_cum_time[22],1),"."))</f>
        <v>10.</v>
      </c>
      <c r="AF21" s="142" t="str">
        <f>IF(ISBLANK(laps_times[[#This Row],[23]]),"DNF",CONCATENATE(RANK(rounds_cum_time[[#This Row],[23]],rounds_cum_time[23],1),"."))</f>
        <v>10.</v>
      </c>
      <c r="AG21" s="142" t="str">
        <f>IF(ISBLANK(laps_times[[#This Row],[24]]),"DNF",CONCATENATE(RANK(rounds_cum_time[[#This Row],[24]],rounds_cum_time[24],1),"."))</f>
        <v>10.</v>
      </c>
      <c r="AH21" s="142" t="str">
        <f>IF(ISBLANK(laps_times[[#This Row],[25]]),"DNF",CONCATENATE(RANK(rounds_cum_time[[#This Row],[25]],rounds_cum_time[25],1),"."))</f>
        <v>11.</v>
      </c>
      <c r="AI21" s="142" t="str">
        <f>IF(ISBLANK(laps_times[[#This Row],[26]]),"DNF",CONCATENATE(RANK(rounds_cum_time[[#This Row],[26]],rounds_cum_time[26],1),"."))</f>
        <v>11.</v>
      </c>
      <c r="AJ21" s="142" t="str">
        <f>IF(ISBLANK(laps_times[[#This Row],[27]]),"DNF",CONCATENATE(RANK(rounds_cum_time[[#This Row],[27]],rounds_cum_time[27],1),"."))</f>
        <v>11.</v>
      </c>
      <c r="AK21" s="142" t="str">
        <f>IF(ISBLANK(laps_times[[#This Row],[28]]),"DNF",CONCATENATE(RANK(rounds_cum_time[[#This Row],[28]],rounds_cum_time[28],1),"."))</f>
        <v>11.</v>
      </c>
      <c r="AL21" s="142" t="str">
        <f>IF(ISBLANK(laps_times[[#This Row],[29]]),"DNF",CONCATENATE(RANK(rounds_cum_time[[#This Row],[29]],rounds_cum_time[29],1),"."))</f>
        <v>12.</v>
      </c>
      <c r="AM21" s="142" t="str">
        <f>IF(ISBLANK(laps_times[[#This Row],[30]]),"DNF",CONCATENATE(RANK(rounds_cum_time[[#This Row],[30]],rounds_cum_time[30],1),"."))</f>
        <v>12.</v>
      </c>
      <c r="AN21" s="142" t="str">
        <f>IF(ISBLANK(laps_times[[#This Row],[31]]),"DNF",CONCATENATE(RANK(rounds_cum_time[[#This Row],[31]],rounds_cum_time[31],1),"."))</f>
        <v>12.</v>
      </c>
      <c r="AO21" s="142" t="str">
        <f>IF(ISBLANK(laps_times[[#This Row],[32]]),"DNF",CONCATENATE(RANK(rounds_cum_time[[#This Row],[32]],rounds_cum_time[32],1),"."))</f>
        <v>12.</v>
      </c>
      <c r="AP21" s="142" t="str">
        <f>IF(ISBLANK(laps_times[[#This Row],[33]]),"DNF",CONCATENATE(RANK(rounds_cum_time[[#This Row],[33]],rounds_cum_time[33],1),"."))</f>
        <v>12.</v>
      </c>
      <c r="AQ21" s="142" t="str">
        <f>IF(ISBLANK(laps_times[[#This Row],[34]]),"DNF",CONCATENATE(RANK(rounds_cum_time[[#This Row],[34]],rounds_cum_time[34],1),"."))</f>
        <v>12.</v>
      </c>
      <c r="AR21" s="142" t="str">
        <f>IF(ISBLANK(laps_times[[#This Row],[35]]),"DNF",CONCATENATE(RANK(rounds_cum_time[[#This Row],[35]],rounds_cum_time[35],1),"."))</f>
        <v>12.</v>
      </c>
      <c r="AS21" s="142" t="str">
        <f>IF(ISBLANK(laps_times[[#This Row],[36]]),"DNF",CONCATENATE(RANK(rounds_cum_time[[#This Row],[36]],rounds_cum_time[36],1),"."))</f>
        <v>12.</v>
      </c>
      <c r="AT21" s="142" t="str">
        <f>IF(ISBLANK(laps_times[[#This Row],[37]]),"DNF",CONCATENATE(RANK(rounds_cum_time[[#This Row],[37]],rounds_cum_time[37],1),"."))</f>
        <v>12.</v>
      </c>
      <c r="AU21" s="142" t="str">
        <f>IF(ISBLANK(laps_times[[#This Row],[38]]),"DNF",CONCATENATE(RANK(rounds_cum_time[[#This Row],[38]],rounds_cum_time[38],1),"."))</f>
        <v>12.</v>
      </c>
      <c r="AV21" s="142" t="str">
        <f>IF(ISBLANK(laps_times[[#This Row],[39]]),"DNF",CONCATENATE(RANK(rounds_cum_time[[#This Row],[39]],rounds_cum_time[39],1),"."))</f>
        <v>12.</v>
      </c>
      <c r="AW21" s="142" t="str">
        <f>IF(ISBLANK(laps_times[[#This Row],[40]]),"DNF",CONCATENATE(RANK(rounds_cum_time[[#This Row],[40]],rounds_cum_time[40],1),"."))</f>
        <v>12.</v>
      </c>
      <c r="AX21" s="142" t="str">
        <f>IF(ISBLANK(laps_times[[#This Row],[41]]),"DNF",CONCATENATE(RANK(rounds_cum_time[[#This Row],[41]],rounds_cum_time[41],1),"."))</f>
        <v>13.</v>
      </c>
      <c r="AY21" s="142" t="str">
        <f>IF(ISBLANK(laps_times[[#This Row],[42]]),"DNF",CONCATENATE(RANK(rounds_cum_time[[#This Row],[42]],rounds_cum_time[42],1),"."))</f>
        <v>14.</v>
      </c>
      <c r="AZ21" s="142" t="str">
        <f>IF(ISBLANK(laps_times[[#This Row],[43]]),"DNF",CONCATENATE(RANK(rounds_cum_time[[#This Row],[43]],rounds_cum_time[43],1),"."))</f>
        <v>14.</v>
      </c>
      <c r="BA21" s="142" t="str">
        <f>IF(ISBLANK(laps_times[[#This Row],[44]]),"DNF",CONCATENATE(RANK(rounds_cum_time[[#This Row],[44]],rounds_cum_time[44],1),"."))</f>
        <v>14.</v>
      </c>
      <c r="BB21" s="142" t="str">
        <f>IF(ISBLANK(laps_times[[#This Row],[45]]),"DNF",CONCATENATE(RANK(rounds_cum_time[[#This Row],[45]],rounds_cum_time[45],1),"."))</f>
        <v>14.</v>
      </c>
      <c r="BC21" s="142" t="str">
        <f>IF(ISBLANK(laps_times[[#This Row],[46]]),"DNF",CONCATENATE(RANK(rounds_cum_time[[#This Row],[46]],rounds_cum_time[46],1),"."))</f>
        <v>15.</v>
      </c>
      <c r="BD21" s="142" t="str">
        <f>IF(ISBLANK(laps_times[[#This Row],[47]]),"DNF",CONCATENATE(RANK(rounds_cum_time[[#This Row],[47]],rounds_cum_time[47],1),"."))</f>
        <v>15.</v>
      </c>
      <c r="BE21" s="142" t="str">
        <f>IF(ISBLANK(laps_times[[#This Row],[48]]),"DNF",CONCATENATE(RANK(rounds_cum_time[[#This Row],[48]],rounds_cum_time[48],1),"."))</f>
        <v>15.</v>
      </c>
      <c r="BF21" s="142" t="str">
        <f>IF(ISBLANK(laps_times[[#This Row],[49]]),"DNF",CONCATENATE(RANK(rounds_cum_time[[#This Row],[49]],rounds_cum_time[49],1),"."))</f>
        <v>16.</v>
      </c>
      <c r="BG21" s="142" t="str">
        <f>IF(ISBLANK(laps_times[[#This Row],[50]]),"DNF",CONCATENATE(RANK(rounds_cum_time[[#This Row],[50]],rounds_cum_time[50],1),"."))</f>
        <v>16.</v>
      </c>
      <c r="BH21" s="142" t="str">
        <f>IF(ISBLANK(laps_times[[#This Row],[51]]),"DNF",CONCATENATE(RANK(rounds_cum_time[[#This Row],[51]],rounds_cum_time[51],1),"."))</f>
        <v>16.</v>
      </c>
      <c r="BI21" s="142" t="str">
        <f>IF(ISBLANK(laps_times[[#This Row],[52]]),"DNF",CONCATENATE(RANK(rounds_cum_time[[#This Row],[52]],rounds_cum_time[52],1),"."))</f>
        <v>16.</v>
      </c>
      <c r="BJ21" s="142" t="str">
        <f>IF(ISBLANK(laps_times[[#This Row],[53]]),"DNF",CONCATENATE(RANK(rounds_cum_time[[#This Row],[53]],rounds_cum_time[53],1),"."))</f>
        <v>16.</v>
      </c>
      <c r="BK21" s="142" t="str">
        <f>IF(ISBLANK(laps_times[[#This Row],[54]]),"DNF",CONCATENATE(RANK(rounds_cum_time[[#This Row],[54]],rounds_cum_time[54],1),"."))</f>
        <v>16.</v>
      </c>
      <c r="BL21" s="142" t="str">
        <f>IF(ISBLANK(laps_times[[#This Row],[55]]),"DNF",CONCATENATE(RANK(rounds_cum_time[[#This Row],[55]],rounds_cum_time[55],1),"."))</f>
        <v>16.</v>
      </c>
      <c r="BM21" s="142" t="str">
        <f>IF(ISBLANK(laps_times[[#This Row],[56]]),"DNF",CONCATENATE(RANK(rounds_cum_time[[#This Row],[56]],rounds_cum_time[56],1),"."))</f>
        <v>16.</v>
      </c>
      <c r="BN21" s="142" t="str">
        <f>IF(ISBLANK(laps_times[[#This Row],[57]]),"DNF",CONCATENATE(RANK(rounds_cum_time[[#This Row],[57]],rounds_cum_time[57],1),"."))</f>
        <v>16.</v>
      </c>
      <c r="BO21" s="142" t="str">
        <f>IF(ISBLANK(laps_times[[#This Row],[58]]),"DNF",CONCATENATE(RANK(rounds_cum_time[[#This Row],[58]],rounds_cum_time[58],1),"."))</f>
        <v>16.</v>
      </c>
      <c r="BP21" s="142" t="str">
        <f>IF(ISBLANK(laps_times[[#This Row],[59]]),"DNF",CONCATENATE(RANK(rounds_cum_time[[#This Row],[59]],rounds_cum_time[59],1),"."))</f>
        <v>16.</v>
      </c>
      <c r="BQ21" s="142" t="str">
        <f>IF(ISBLANK(laps_times[[#This Row],[60]]),"DNF",CONCATENATE(RANK(rounds_cum_time[[#This Row],[60]],rounds_cum_time[60],1),"."))</f>
        <v>16.</v>
      </c>
      <c r="BR21" s="142" t="str">
        <f>IF(ISBLANK(laps_times[[#This Row],[61]]),"DNF",CONCATENATE(RANK(rounds_cum_time[[#This Row],[61]],rounds_cum_time[61],1),"."))</f>
        <v>16.</v>
      </c>
      <c r="BS21" s="142" t="str">
        <f>IF(ISBLANK(laps_times[[#This Row],[62]]),"DNF",CONCATENATE(RANK(rounds_cum_time[[#This Row],[62]],rounds_cum_time[62],1),"."))</f>
        <v>16.</v>
      </c>
      <c r="BT21" s="143" t="str">
        <f>IF(ISBLANK(laps_times[[#This Row],[63]]),"DNF",CONCATENATE(RANK(rounds_cum_time[[#This Row],[63]],rounds_cum_time[63],1),"."))</f>
        <v>16.</v>
      </c>
    </row>
    <row r="22" spans="2:72" x14ac:dyDescent="0.2">
      <c r="B22" s="130">
        <f>laps_times[[#This Row],[poř]]</f>
        <v>17</v>
      </c>
      <c r="C22" s="141">
        <f>laps_times[[#This Row],[s.č.]]</f>
        <v>25</v>
      </c>
      <c r="D22" s="131" t="str">
        <f>laps_times[[#This Row],[jméno]]</f>
        <v>Kucko Miroslav</v>
      </c>
      <c r="E22" s="132">
        <f>laps_times[[#This Row],[roč]]</f>
        <v>1958</v>
      </c>
      <c r="F22" s="132" t="str">
        <f>laps_times[[#This Row],[kat]]</f>
        <v>MC</v>
      </c>
      <c r="G22" s="132">
        <f>laps_times[[#This Row],[poř_kat]]</f>
        <v>2</v>
      </c>
      <c r="H22" s="131" t="str">
        <f>laps_times[[#This Row],[klub]]</f>
        <v>-</v>
      </c>
      <c r="I22" s="134">
        <f>laps_times[[#This Row],[celk. čas]]</f>
        <v>0.14114587962962963</v>
      </c>
      <c r="J22" s="142" t="str">
        <f>IF(ISBLANK(laps_times[[#This Row],[1]]),"DNF",CONCATENATE(RANK(rounds_cum_time[[#This Row],[1]],rounds_cum_time[1],1),"."))</f>
        <v>14.</v>
      </c>
      <c r="K22" s="142" t="str">
        <f>IF(ISBLANK(laps_times[[#This Row],[2]]),"DNF",CONCATENATE(RANK(rounds_cum_time[[#This Row],[2]],rounds_cum_time[2],1),"."))</f>
        <v>14.</v>
      </c>
      <c r="L22" s="142" t="str">
        <f>IF(ISBLANK(laps_times[[#This Row],[3]]),"DNF",CONCATENATE(RANK(rounds_cum_time[[#This Row],[3]],rounds_cum_time[3],1),"."))</f>
        <v>14.</v>
      </c>
      <c r="M22" s="142" t="str">
        <f>IF(ISBLANK(laps_times[[#This Row],[4]]),"DNF",CONCATENATE(RANK(rounds_cum_time[[#This Row],[4]],rounds_cum_time[4],1),"."))</f>
        <v>14.</v>
      </c>
      <c r="N22" s="142" t="str">
        <f>IF(ISBLANK(laps_times[[#This Row],[5]]),"DNF",CONCATENATE(RANK(rounds_cum_time[[#This Row],[5]],rounds_cum_time[5],1),"."))</f>
        <v>15.</v>
      </c>
      <c r="O22" s="142" t="str">
        <f>IF(ISBLANK(laps_times[[#This Row],[6]]),"DNF",CONCATENATE(RANK(rounds_cum_time[[#This Row],[6]],rounds_cum_time[6],1),"."))</f>
        <v>15.</v>
      </c>
      <c r="P22" s="142" t="str">
        <f>IF(ISBLANK(laps_times[[#This Row],[7]]),"DNF",CONCATENATE(RANK(rounds_cum_time[[#This Row],[7]],rounds_cum_time[7],1),"."))</f>
        <v>17.</v>
      </c>
      <c r="Q22" s="142" t="str">
        <f>IF(ISBLANK(laps_times[[#This Row],[8]]),"DNF",CONCATENATE(RANK(rounds_cum_time[[#This Row],[8]],rounds_cum_time[8],1),"."))</f>
        <v>17.</v>
      </c>
      <c r="R22" s="142" t="str">
        <f>IF(ISBLANK(laps_times[[#This Row],[9]]),"DNF",CONCATENATE(RANK(rounds_cum_time[[#This Row],[9]],rounds_cum_time[9],1),"."))</f>
        <v>17.</v>
      </c>
      <c r="S22" s="142" t="str">
        <f>IF(ISBLANK(laps_times[[#This Row],[10]]),"DNF",CONCATENATE(RANK(rounds_cum_time[[#This Row],[10]],rounds_cum_time[10],1),"."))</f>
        <v>17.</v>
      </c>
      <c r="T22" s="142" t="str">
        <f>IF(ISBLANK(laps_times[[#This Row],[11]]),"DNF",CONCATENATE(RANK(rounds_cum_time[[#This Row],[11]],rounds_cum_time[11],1),"."))</f>
        <v>16.</v>
      </c>
      <c r="U22" s="142" t="str">
        <f>IF(ISBLANK(laps_times[[#This Row],[12]]),"DNF",CONCATENATE(RANK(rounds_cum_time[[#This Row],[12]],rounds_cum_time[12],1),"."))</f>
        <v>16.</v>
      </c>
      <c r="V22" s="142" t="str">
        <f>IF(ISBLANK(laps_times[[#This Row],[13]]),"DNF",CONCATENATE(RANK(rounds_cum_time[[#This Row],[13]],rounds_cum_time[13],1),"."))</f>
        <v>16.</v>
      </c>
      <c r="W22" s="142" t="str">
        <f>IF(ISBLANK(laps_times[[#This Row],[14]]),"DNF",CONCATENATE(RANK(rounds_cum_time[[#This Row],[14]],rounds_cum_time[14],1),"."))</f>
        <v>16.</v>
      </c>
      <c r="X22" s="142" t="str">
        <f>IF(ISBLANK(laps_times[[#This Row],[15]]),"DNF",CONCATENATE(RANK(rounds_cum_time[[#This Row],[15]],rounds_cum_time[15],1),"."))</f>
        <v>16.</v>
      </c>
      <c r="Y22" s="142" t="str">
        <f>IF(ISBLANK(laps_times[[#This Row],[16]]),"DNF",CONCATENATE(RANK(rounds_cum_time[[#This Row],[16]],rounds_cum_time[16],1),"."))</f>
        <v>16.</v>
      </c>
      <c r="Z22" s="142" t="str">
        <f>IF(ISBLANK(laps_times[[#This Row],[17]]),"DNF",CONCATENATE(RANK(rounds_cum_time[[#This Row],[17]],rounds_cum_time[17],1),"."))</f>
        <v>16.</v>
      </c>
      <c r="AA22" s="142" t="str">
        <f>IF(ISBLANK(laps_times[[#This Row],[18]]),"DNF",CONCATENATE(RANK(rounds_cum_time[[#This Row],[18]],rounds_cum_time[18],1),"."))</f>
        <v>16.</v>
      </c>
      <c r="AB22" s="142" t="str">
        <f>IF(ISBLANK(laps_times[[#This Row],[19]]),"DNF",CONCATENATE(RANK(rounds_cum_time[[#This Row],[19]],rounds_cum_time[19],1),"."))</f>
        <v>18.</v>
      </c>
      <c r="AC22" s="142" t="str">
        <f>IF(ISBLANK(laps_times[[#This Row],[20]]),"DNF",CONCATENATE(RANK(rounds_cum_time[[#This Row],[20]],rounds_cum_time[20],1),"."))</f>
        <v>18.</v>
      </c>
      <c r="AD22" s="142" t="str">
        <f>IF(ISBLANK(laps_times[[#This Row],[21]]),"DNF",CONCATENATE(RANK(rounds_cum_time[[#This Row],[21]],rounds_cum_time[21],1),"."))</f>
        <v>18.</v>
      </c>
      <c r="AE22" s="142" t="str">
        <f>IF(ISBLANK(laps_times[[#This Row],[22]]),"DNF",CONCATENATE(RANK(rounds_cum_time[[#This Row],[22]],rounds_cum_time[22],1),"."))</f>
        <v>18.</v>
      </c>
      <c r="AF22" s="142" t="str">
        <f>IF(ISBLANK(laps_times[[#This Row],[23]]),"DNF",CONCATENATE(RANK(rounds_cum_time[[#This Row],[23]],rounds_cum_time[23],1),"."))</f>
        <v>17.</v>
      </c>
      <c r="AG22" s="142" t="str">
        <f>IF(ISBLANK(laps_times[[#This Row],[24]]),"DNF",CONCATENATE(RANK(rounds_cum_time[[#This Row],[24]],rounds_cum_time[24],1),"."))</f>
        <v>17.</v>
      </c>
      <c r="AH22" s="142" t="str">
        <f>IF(ISBLANK(laps_times[[#This Row],[25]]),"DNF",CONCATENATE(RANK(rounds_cum_time[[#This Row],[25]],rounds_cum_time[25],1),"."))</f>
        <v>17.</v>
      </c>
      <c r="AI22" s="142" t="str">
        <f>IF(ISBLANK(laps_times[[#This Row],[26]]),"DNF",CONCATENATE(RANK(rounds_cum_time[[#This Row],[26]],rounds_cum_time[26],1),"."))</f>
        <v>18.</v>
      </c>
      <c r="AJ22" s="142" t="str">
        <f>IF(ISBLANK(laps_times[[#This Row],[27]]),"DNF",CONCATENATE(RANK(rounds_cum_time[[#This Row],[27]],rounds_cum_time[27],1),"."))</f>
        <v>19.</v>
      </c>
      <c r="AK22" s="142" t="str">
        <f>IF(ISBLANK(laps_times[[#This Row],[28]]),"DNF",CONCATENATE(RANK(rounds_cum_time[[#This Row],[28]],rounds_cum_time[28],1),"."))</f>
        <v>19.</v>
      </c>
      <c r="AL22" s="142" t="str">
        <f>IF(ISBLANK(laps_times[[#This Row],[29]]),"DNF",CONCATENATE(RANK(rounds_cum_time[[#This Row],[29]],rounds_cum_time[29],1),"."))</f>
        <v>19.</v>
      </c>
      <c r="AM22" s="142" t="str">
        <f>IF(ISBLANK(laps_times[[#This Row],[30]]),"DNF",CONCATENATE(RANK(rounds_cum_time[[#This Row],[30]],rounds_cum_time[30],1),"."))</f>
        <v>19.</v>
      </c>
      <c r="AN22" s="142" t="str">
        <f>IF(ISBLANK(laps_times[[#This Row],[31]]),"DNF",CONCATENATE(RANK(rounds_cum_time[[#This Row],[31]],rounds_cum_time[31],1),"."))</f>
        <v>19.</v>
      </c>
      <c r="AO22" s="142" t="str">
        <f>IF(ISBLANK(laps_times[[#This Row],[32]]),"DNF",CONCATENATE(RANK(rounds_cum_time[[#This Row],[32]],rounds_cum_time[32],1),"."))</f>
        <v>19.</v>
      </c>
      <c r="AP22" s="142" t="str">
        <f>IF(ISBLANK(laps_times[[#This Row],[33]]),"DNF",CONCATENATE(RANK(rounds_cum_time[[#This Row],[33]],rounds_cum_time[33],1),"."))</f>
        <v>19.</v>
      </c>
      <c r="AQ22" s="142" t="str">
        <f>IF(ISBLANK(laps_times[[#This Row],[34]]),"DNF",CONCATENATE(RANK(rounds_cum_time[[#This Row],[34]],rounds_cum_time[34],1),"."))</f>
        <v>20.</v>
      </c>
      <c r="AR22" s="142" t="str">
        <f>IF(ISBLANK(laps_times[[#This Row],[35]]),"DNF",CONCATENATE(RANK(rounds_cum_time[[#This Row],[35]],rounds_cum_time[35],1),"."))</f>
        <v>20.</v>
      </c>
      <c r="AS22" s="142" t="str">
        <f>IF(ISBLANK(laps_times[[#This Row],[36]]),"DNF",CONCATENATE(RANK(rounds_cum_time[[#This Row],[36]],rounds_cum_time[36],1),"."))</f>
        <v>20.</v>
      </c>
      <c r="AT22" s="142" t="str">
        <f>IF(ISBLANK(laps_times[[#This Row],[37]]),"DNF",CONCATENATE(RANK(rounds_cum_time[[#This Row],[37]],rounds_cum_time[37],1),"."))</f>
        <v>20.</v>
      </c>
      <c r="AU22" s="142" t="str">
        <f>IF(ISBLANK(laps_times[[#This Row],[38]]),"DNF",CONCATENATE(RANK(rounds_cum_time[[#This Row],[38]],rounds_cum_time[38],1),"."))</f>
        <v>20.</v>
      </c>
      <c r="AV22" s="142" t="str">
        <f>IF(ISBLANK(laps_times[[#This Row],[39]]),"DNF",CONCATENATE(RANK(rounds_cum_time[[#This Row],[39]],rounds_cum_time[39],1),"."))</f>
        <v>20.</v>
      </c>
      <c r="AW22" s="142" t="str">
        <f>IF(ISBLANK(laps_times[[#This Row],[40]]),"DNF",CONCATENATE(RANK(rounds_cum_time[[#This Row],[40]],rounds_cum_time[40],1),"."))</f>
        <v>20.</v>
      </c>
      <c r="AX22" s="142" t="str">
        <f>IF(ISBLANK(laps_times[[#This Row],[41]]),"DNF",CONCATENATE(RANK(rounds_cum_time[[#This Row],[41]],rounds_cum_time[41],1),"."))</f>
        <v>20.</v>
      </c>
      <c r="AY22" s="142" t="str">
        <f>IF(ISBLANK(laps_times[[#This Row],[42]]),"DNF",CONCATENATE(RANK(rounds_cum_time[[#This Row],[42]],rounds_cum_time[42],1),"."))</f>
        <v>20.</v>
      </c>
      <c r="AZ22" s="142" t="str">
        <f>IF(ISBLANK(laps_times[[#This Row],[43]]),"DNF",CONCATENATE(RANK(rounds_cum_time[[#This Row],[43]],rounds_cum_time[43],1),"."))</f>
        <v>19.</v>
      </c>
      <c r="BA22" s="142" t="str">
        <f>IF(ISBLANK(laps_times[[#This Row],[44]]),"DNF",CONCATENATE(RANK(rounds_cum_time[[#This Row],[44]],rounds_cum_time[44],1),"."))</f>
        <v>19.</v>
      </c>
      <c r="BB22" s="142" t="str">
        <f>IF(ISBLANK(laps_times[[#This Row],[45]]),"DNF",CONCATENATE(RANK(rounds_cum_time[[#This Row],[45]],rounds_cum_time[45],1),"."))</f>
        <v>19.</v>
      </c>
      <c r="BC22" s="142" t="str">
        <f>IF(ISBLANK(laps_times[[#This Row],[46]]),"DNF",CONCATENATE(RANK(rounds_cum_time[[#This Row],[46]],rounds_cum_time[46],1),"."))</f>
        <v>19.</v>
      </c>
      <c r="BD22" s="142" t="str">
        <f>IF(ISBLANK(laps_times[[#This Row],[47]]),"DNF",CONCATENATE(RANK(rounds_cum_time[[#This Row],[47]],rounds_cum_time[47],1),"."))</f>
        <v>19.</v>
      </c>
      <c r="BE22" s="142" t="str">
        <f>IF(ISBLANK(laps_times[[#This Row],[48]]),"DNF",CONCATENATE(RANK(rounds_cum_time[[#This Row],[48]],rounds_cum_time[48],1),"."))</f>
        <v>19.</v>
      </c>
      <c r="BF22" s="142" t="str">
        <f>IF(ISBLANK(laps_times[[#This Row],[49]]),"DNF",CONCATENATE(RANK(rounds_cum_time[[#This Row],[49]],rounds_cum_time[49],1),"."))</f>
        <v>19.</v>
      </c>
      <c r="BG22" s="142" t="str">
        <f>IF(ISBLANK(laps_times[[#This Row],[50]]),"DNF",CONCATENATE(RANK(rounds_cum_time[[#This Row],[50]],rounds_cum_time[50],1),"."))</f>
        <v>18.</v>
      </c>
      <c r="BH22" s="142" t="str">
        <f>IF(ISBLANK(laps_times[[#This Row],[51]]),"DNF",CONCATENATE(RANK(rounds_cum_time[[#This Row],[51]],rounds_cum_time[51],1),"."))</f>
        <v>18.</v>
      </c>
      <c r="BI22" s="142" t="str">
        <f>IF(ISBLANK(laps_times[[#This Row],[52]]),"DNF",CONCATENATE(RANK(rounds_cum_time[[#This Row],[52]],rounds_cum_time[52],1),"."))</f>
        <v>18.</v>
      </c>
      <c r="BJ22" s="142" t="str">
        <f>IF(ISBLANK(laps_times[[#This Row],[53]]),"DNF",CONCATENATE(RANK(rounds_cum_time[[#This Row],[53]],rounds_cum_time[53],1),"."))</f>
        <v>18.</v>
      </c>
      <c r="BK22" s="142" t="str">
        <f>IF(ISBLANK(laps_times[[#This Row],[54]]),"DNF",CONCATENATE(RANK(rounds_cum_time[[#This Row],[54]],rounds_cum_time[54],1),"."))</f>
        <v>18.</v>
      </c>
      <c r="BL22" s="142" t="str">
        <f>IF(ISBLANK(laps_times[[#This Row],[55]]),"DNF",CONCATENATE(RANK(rounds_cum_time[[#This Row],[55]],rounds_cum_time[55],1),"."))</f>
        <v>18.</v>
      </c>
      <c r="BM22" s="142" t="str">
        <f>IF(ISBLANK(laps_times[[#This Row],[56]]),"DNF",CONCATENATE(RANK(rounds_cum_time[[#This Row],[56]],rounds_cum_time[56],1),"."))</f>
        <v>18.</v>
      </c>
      <c r="BN22" s="142" t="str">
        <f>IF(ISBLANK(laps_times[[#This Row],[57]]),"DNF",CONCATENATE(RANK(rounds_cum_time[[#This Row],[57]],rounds_cum_time[57],1),"."))</f>
        <v>17.</v>
      </c>
      <c r="BO22" s="142" t="str">
        <f>IF(ISBLANK(laps_times[[#This Row],[58]]),"DNF",CONCATENATE(RANK(rounds_cum_time[[#This Row],[58]],rounds_cum_time[58],1),"."))</f>
        <v>17.</v>
      </c>
      <c r="BP22" s="142" t="str">
        <f>IF(ISBLANK(laps_times[[#This Row],[59]]),"DNF",CONCATENATE(RANK(rounds_cum_time[[#This Row],[59]],rounds_cum_time[59],1),"."))</f>
        <v>17.</v>
      </c>
      <c r="BQ22" s="142" t="str">
        <f>IF(ISBLANK(laps_times[[#This Row],[60]]),"DNF",CONCATENATE(RANK(rounds_cum_time[[#This Row],[60]],rounds_cum_time[60],1),"."))</f>
        <v>17.</v>
      </c>
      <c r="BR22" s="142" t="str">
        <f>IF(ISBLANK(laps_times[[#This Row],[61]]),"DNF",CONCATENATE(RANK(rounds_cum_time[[#This Row],[61]],rounds_cum_time[61],1),"."))</f>
        <v>17.</v>
      </c>
      <c r="BS22" s="142" t="str">
        <f>IF(ISBLANK(laps_times[[#This Row],[62]]),"DNF",CONCATENATE(RANK(rounds_cum_time[[#This Row],[62]],rounds_cum_time[62],1),"."))</f>
        <v>17.</v>
      </c>
      <c r="BT22" s="143" t="str">
        <f>IF(ISBLANK(laps_times[[#This Row],[63]]),"DNF",CONCATENATE(RANK(rounds_cum_time[[#This Row],[63]],rounds_cum_time[63],1),"."))</f>
        <v>17.</v>
      </c>
    </row>
    <row r="23" spans="2:72" x14ac:dyDescent="0.2">
      <c r="B23" s="130">
        <f>laps_times[[#This Row],[poř]]</f>
        <v>18</v>
      </c>
      <c r="C23" s="141">
        <f>laps_times[[#This Row],[s.č.]]</f>
        <v>5</v>
      </c>
      <c r="D23" s="131" t="str">
        <f>laps_times[[#This Row],[jméno]]</f>
        <v>Simon Alexander</v>
      </c>
      <c r="E23" s="132">
        <f>laps_times[[#This Row],[roč]]</f>
        <v>1947</v>
      </c>
      <c r="F23" s="132" t="str">
        <f>laps_times[[#This Row],[kat]]</f>
        <v>MD</v>
      </c>
      <c r="G23" s="132">
        <f>laps_times[[#This Row],[poř_kat]]</f>
        <v>1</v>
      </c>
      <c r="H23" s="131" t="str">
        <f>laps_times[[#This Row],[klub]]</f>
        <v>DS Žilina</v>
      </c>
      <c r="I23" s="134">
        <f>laps_times[[#This Row],[celk. čas]]</f>
        <v>0.14141000000000001</v>
      </c>
      <c r="J23" s="142" t="str">
        <f>IF(ISBLANK(laps_times[[#This Row],[1]]),"DNF",CONCATENATE(RANK(rounds_cum_time[[#This Row],[1]],rounds_cum_time[1],1),"."))</f>
        <v>19.</v>
      </c>
      <c r="K23" s="142" t="str">
        <f>IF(ISBLANK(laps_times[[#This Row],[2]]),"DNF",CONCATENATE(RANK(rounds_cum_time[[#This Row],[2]],rounds_cum_time[2],1),"."))</f>
        <v>21.</v>
      </c>
      <c r="L23" s="142" t="str">
        <f>IF(ISBLANK(laps_times[[#This Row],[3]]),"DNF",CONCATENATE(RANK(rounds_cum_time[[#This Row],[3]],rounds_cum_time[3],1),"."))</f>
        <v>22.</v>
      </c>
      <c r="M23" s="142" t="str">
        <f>IF(ISBLANK(laps_times[[#This Row],[4]]),"DNF",CONCATENATE(RANK(rounds_cum_time[[#This Row],[4]],rounds_cum_time[4],1),"."))</f>
        <v>21.</v>
      </c>
      <c r="N23" s="142" t="str">
        <f>IF(ISBLANK(laps_times[[#This Row],[5]]),"DNF",CONCATENATE(RANK(rounds_cum_time[[#This Row],[5]],rounds_cum_time[5],1),"."))</f>
        <v>22.</v>
      </c>
      <c r="O23" s="142" t="str">
        <f>IF(ISBLANK(laps_times[[#This Row],[6]]),"DNF",CONCATENATE(RANK(rounds_cum_time[[#This Row],[6]],rounds_cum_time[6],1),"."))</f>
        <v>22.</v>
      </c>
      <c r="P23" s="142" t="str">
        <f>IF(ISBLANK(laps_times[[#This Row],[7]]),"DNF",CONCATENATE(RANK(rounds_cum_time[[#This Row],[7]],rounds_cum_time[7],1),"."))</f>
        <v>22.</v>
      </c>
      <c r="Q23" s="142" t="str">
        <f>IF(ISBLANK(laps_times[[#This Row],[8]]),"DNF",CONCATENATE(RANK(rounds_cum_time[[#This Row],[8]],rounds_cum_time[8],1),"."))</f>
        <v>22.</v>
      </c>
      <c r="R23" s="142" t="str">
        <f>IF(ISBLANK(laps_times[[#This Row],[9]]),"DNF",CONCATENATE(RANK(rounds_cum_time[[#This Row],[9]],rounds_cum_time[9],1),"."))</f>
        <v>22.</v>
      </c>
      <c r="S23" s="142" t="str">
        <f>IF(ISBLANK(laps_times[[#This Row],[10]]),"DNF",CONCATENATE(RANK(rounds_cum_time[[#This Row],[10]],rounds_cum_time[10],1),"."))</f>
        <v>22.</v>
      </c>
      <c r="T23" s="142" t="str">
        <f>IF(ISBLANK(laps_times[[#This Row],[11]]),"DNF",CONCATENATE(RANK(rounds_cum_time[[#This Row],[11]],rounds_cum_time[11],1),"."))</f>
        <v>22.</v>
      </c>
      <c r="U23" s="142" t="str">
        <f>IF(ISBLANK(laps_times[[#This Row],[12]]),"DNF",CONCATENATE(RANK(rounds_cum_time[[#This Row],[12]],rounds_cum_time[12],1),"."))</f>
        <v>22.</v>
      </c>
      <c r="V23" s="142" t="str">
        <f>IF(ISBLANK(laps_times[[#This Row],[13]]),"DNF",CONCATENATE(RANK(rounds_cum_time[[#This Row],[13]],rounds_cum_time[13],1),"."))</f>
        <v>22.</v>
      </c>
      <c r="W23" s="142" t="str">
        <f>IF(ISBLANK(laps_times[[#This Row],[14]]),"DNF",CONCATENATE(RANK(rounds_cum_time[[#This Row],[14]],rounds_cum_time[14],1),"."))</f>
        <v>22.</v>
      </c>
      <c r="X23" s="142" t="str">
        <f>IF(ISBLANK(laps_times[[#This Row],[15]]),"DNF",CONCATENATE(RANK(rounds_cum_time[[#This Row],[15]],rounds_cum_time[15],1),"."))</f>
        <v>22.</v>
      </c>
      <c r="Y23" s="142" t="str">
        <f>IF(ISBLANK(laps_times[[#This Row],[16]]),"DNF",CONCATENATE(RANK(rounds_cum_time[[#This Row],[16]],rounds_cum_time[16],1),"."))</f>
        <v>22.</v>
      </c>
      <c r="Z23" s="142" t="str">
        <f>IF(ISBLANK(laps_times[[#This Row],[17]]),"DNF",CONCATENATE(RANK(rounds_cum_time[[#This Row],[17]],rounds_cum_time[17],1),"."))</f>
        <v>22.</v>
      </c>
      <c r="AA23" s="142" t="str">
        <f>IF(ISBLANK(laps_times[[#This Row],[18]]),"DNF",CONCATENATE(RANK(rounds_cum_time[[#This Row],[18]],rounds_cum_time[18],1),"."))</f>
        <v>22.</v>
      </c>
      <c r="AB23" s="142" t="str">
        <f>IF(ISBLANK(laps_times[[#This Row],[19]]),"DNF",CONCATENATE(RANK(rounds_cum_time[[#This Row],[19]],rounds_cum_time[19],1),"."))</f>
        <v>20.</v>
      </c>
      <c r="AC23" s="142" t="str">
        <f>IF(ISBLANK(laps_times[[#This Row],[20]]),"DNF",CONCATENATE(RANK(rounds_cum_time[[#This Row],[20]],rounds_cum_time[20],1),"."))</f>
        <v>20.</v>
      </c>
      <c r="AD23" s="142" t="str">
        <f>IF(ISBLANK(laps_times[[#This Row],[21]]),"DNF",CONCATENATE(RANK(rounds_cum_time[[#This Row],[21]],rounds_cum_time[21],1),"."))</f>
        <v>21.</v>
      </c>
      <c r="AE23" s="142" t="str">
        <f>IF(ISBLANK(laps_times[[#This Row],[22]]),"DNF",CONCATENATE(RANK(rounds_cum_time[[#This Row],[22]],rounds_cum_time[22],1),"."))</f>
        <v>21.</v>
      </c>
      <c r="AF23" s="142" t="str">
        <f>IF(ISBLANK(laps_times[[#This Row],[23]]),"DNF",CONCATENATE(RANK(rounds_cum_time[[#This Row],[23]],rounds_cum_time[23],1),"."))</f>
        <v>21.</v>
      </c>
      <c r="AG23" s="142" t="str">
        <f>IF(ISBLANK(laps_times[[#This Row],[24]]),"DNF",CONCATENATE(RANK(rounds_cum_time[[#This Row],[24]],rounds_cum_time[24],1),"."))</f>
        <v>21.</v>
      </c>
      <c r="AH23" s="142" t="str">
        <f>IF(ISBLANK(laps_times[[#This Row],[25]]),"DNF",CONCATENATE(RANK(rounds_cum_time[[#This Row],[25]],rounds_cum_time[25],1),"."))</f>
        <v>21.</v>
      </c>
      <c r="AI23" s="142" t="str">
        <f>IF(ISBLANK(laps_times[[#This Row],[26]]),"DNF",CONCATENATE(RANK(rounds_cum_time[[#This Row],[26]],rounds_cum_time[26],1),"."))</f>
        <v>21.</v>
      </c>
      <c r="AJ23" s="142" t="str">
        <f>IF(ISBLANK(laps_times[[#This Row],[27]]),"DNF",CONCATENATE(RANK(rounds_cum_time[[#This Row],[27]],rounds_cum_time[27],1),"."))</f>
        <v>21.</v>
      </c>
      <c r="AK23" s="142" t="str">
        <f>IF(ISBLANK(laps_times[[#This Row],[28]]),"DNF",CONCATENATE(RANK(rounds_cum_time[[#This Row],[28]],rounds_cum_time[28],1),"."))</f>
        <v>21.</v>
      </c>
      <c r="AL23" s="142" t="str">
        <f>IF(ISBLANK(laps_times[[#This Row],[29]]),"DNF",CONCATENATE(RANK(rounds_cum_time[[#This Row],[29]],rounds_cum_time[29],1),"."))</f>
        <v>21.</v>
      </c>
      <c r="AM23" s="142" t="str">
        <f>IF(ISBLANK(laps_times[[#This Row],[30]]),"DNF",CONCATENATE(RANK(rounds_cum_time[[#This Row],[30]],rounds_cum_time[30],1),"."))</f>
        <v>21.</v>
      </c>
      <c r="AN23" s="142" t="str">
        <f>IF(ISBLANK(laps_times[[#This Row],[31]]),"DNF",CONCATENATE(RANK(rounds_cum_time[[#This Row],[31]],rounds_cum_time[31],1),"."))</f>
        <v>21.</v>
      </c>
      <c r="AO23" s="142" t="str">
        <f>IF(ISBLANK(laps_times[[#This Row],[32]]),"DNF",CONCATENATE(RANK(rounds_cum_time[[#This Row],[32]],rounds_cum_time[32],1),"."))</f>
        <v>21.</v>
      </c>
      <c r="AP23" s="142" t="str">
        <f>IF(ISBLANK(laps_times[[#This Row],[33]]),"DNF",CONCATENATE(RANK(rounds_cum_time[[#This Row],[33]],rounds_cum_time[33],1),"."))</f>
        <v>21.</v>
      </c>
      <c r="AQ23" s="142" t="str">
        <f>IF(ISBLANK(laps_times[[#This Row],[34]]),"DNF",CONCATENATE(RANK(rounds_cum_time[[#This Row],[34]],rounds_cum_time[34],1),"."))</f>
        <v>21.</v>
      </c>
      <c r="AR23" s="142" t="str">
        <f>IF(ISBLANK(laps_times[[#This Row],[35]]),"DNF",CONCATENATE(RANK(rounds_cum_time[[#This Row],[35]],rounds_cum_time[35],1),"."))</f>
        <v>21.</v>
      </c>
      <c r="AS23" s="142" t="str">
        <f>IF(ISBLANK(laps_times[[#This Row],[36]]),"DNF",CONCATENATE(RANK(rounds_cum_time[[#This Row],[36]],rounds_cum_time[36],1),"."))</f>
        <v>21.</v>
      </c>
      <c r="AT23" s="142" t="str">
        <f>IF(ISBLANK(laps_times[[#This Row],[37]]),"DNF",CONCATENATE(RANK(rounds_cum_time[[#This Row],[37]],rounds_cum_time[37],1),"."))</f>
        <v>21.</v>
      </c>
      <c r="AU23" s="142" t="str">
        <f>IF(ISBLANK(laps_times[[#This Row],[38]]),"DNF",CONCATENATE(RANK(rounds_cum_time[[#This Row],[38]],rounds_cum_time[38],1),"."))</f>
        <v>21.</v>
      </c>
      <c r="AV23" s="142" t="str">
        <f>IF(ISBLANK(laps_times[[#This Row],[39]]),"DNF",CONCATENATE(RANK(rounds_cum_time[[#This Row],[39]],rounds_cum_time[39],1),"."))</f>
        <v>21.</v>
      </c>
      <c r="AW23" s="142" t="str">
        <f>IF(ISBLANK(laps_times[[#This Row],[40]]),"DNF",CONCATENATE(RANK(rounds_cum_time[[#This Row],[40]],rounds_cum_time[40],1),"."))</f>
        <v>21.</v>
      </c>
      <c r="AX23" s="142" t="str">
        <f>IF(ISBLANK(laps_times[[#This Row],[41]]),"DNF",CONCATENATE(RANK(rounds_cum_time[[#This Row],[41]],rounds_cum_time[41],1),"."))</f>
        <v>21.</v>
      </c>
      <c r="AY23" s="142" t="str">
        <f>IF(ISBLANK(laps_times[[#This Row],[42]]),"DNF",CONCATENATE(RANK(rounds_cum_time[[#This Row],[42]],rounds_cum_time[42],1),"."))</f>
        <v>21.</v>
      </c>
      <c r="AZ23" s="142" t="str">
        <f>IF(ISBLANK(laps_times[[#This Row],[43]]),"DNF",CONCATENATE(RANK(rounds_cum_time[[#This Row],[43]],rounds_cum_time[43],1),"."))</f>
        <v>21.</v>
      </c>
      <c r="BA23" s="142" t="str">
        <f>IF(ISBLANK(laps_times[[#This Row],[44]]),"DNF",CONCATENATE(RANK(rounds_cum_time[[#This Row],[44]],rounds_cum_time[44],1),"."))</f>
        <v>20.</v>
      </c>
      <c r="BB23" s="142" t="str">
        <f>IF(ISBLANK(laps_times[[#This Row],[45]]),"DNF",CONCATENATE(RANK(rounds_cum_time[[#This Row],[45]],rounds_cum_time[45],1),"."))</f>
        <v>20.</v>
      </c>
      <c r="BC23" s="142" t="str">
        <f>IF(ISBLANK(laps_times[[#This Row],[46]]),"DNF",CONCATENATE(RANK(rounds_cum_time[[#This Row],[46]],rounds_cum_time[46],1),"."))</f>
        <v>20.</v>
      </c>
      <c r="BD23" s="142" t="str">
        <f>IF(ISBLANK(laps_times[[#This Row],[47]]),"DNF",CONCATENATE(RANK(rounds_cum_time[[#This Row],[47]],rounds_cum_time[47],1),"."))</f>
        <v>20.</v>
      </c>
      <c r="BE23" s="142" t="str">
        <f>IF(ISBLANK(laps_times[[#This Row],[48]]),"DNF",CONCATENATE(RANK(rounds_cum_time[[#This Row],[48]],rounds_cum_time[48],1),"."))</f>
        <v>20.</v>
      </c>
      <c r="BF23" s="142" t="str">
        <f>IF(ISBLANK(laps_times[[#This Row],[49]]),"DNF",CONCATENATE(RANK(rounds_cum_time[[#This Row],[49]],rounds_cum_time[49],1),"."))</f>
        <v>20.</v>
      </c>
      <c r="BG23" s="142" t="str">
        <f>IF(ISBLANK(laps_times[[#This Row],[50]]),"DNF",CONCATENATE(RANK(rounds_cum_time[[#This Row],[50]],rounds_cum_time[50],1),"."))</f>
        <v>20.</v>
      </c>
      <c r="BH23" s="142" t="str">
        <f>IF(ISBLANK(laps_times[[#This Row],[51]]),"DNF",CONCATENATE(RANK(rounds_cum_time[[#This Row],[51]],rounds_cum_time[51],1),"."))</f>
        <v>20.</v>
      </c>
      <c r="BI23" s="142" t="str">
        <f>IF(ISBLANK(laps_times[[#This Row],[52]]),"DNF",CONCATENATE(RANK(rounds_cum_time[[#This Row],[52]],rounds_cum_time[52],1),"."))</f>
        <v>20.</v>
      </c>
      <c r="BJ23" s="142" t="str">
        <f>IF(ISBLANK(laps_times[[#This Row],[53]]),"DNF",CONCATENATE(RANK(rounds_cum_time[[#This Row],[53]],rounds_cum_time[53],1),"."))</f>
        <v>19.</v>
      </c>
      <c r="BK23" s="142" t="str">
        <f>IF(ISBLANK(laps_times[[#This Row],[54]]),"DNF",CONCATENATE(RANK(rounds_cum_time[[#This Row],[54]],rounds_cum_time[54],1),"."))</f>
        <v>19.</v>
      </c>
      <c r="BL23" s="142" t="str">
        <f>IF(ISBLANK(laps_times[[#This Row],[55]]),"DNF",CONCATENATE(RANK(rounds_cum_time[[#This Row],[55]],rounds_cum_time[55],1),"."))</f>
        <v>19.</v>
      </c>
      <c r="BM23" s="142" t="str">
        <f>IF(ISBLANK(laps_times[[#This Row],[56]]),"DNF",CONCATENATE(RANK(rounds_cum_time[[#This Row],[56]],rounds_cum_time[56],1),"."))</f>
        <v>19.</v>
      </c>
      <c r="BN23" s="142" t="str">
        <f>IF(ISBLANK(laps_times[[#This Row],[57]]),"DNF",CONCATENATE(RANK(rounds_cum_time[[#This Row],[57]],rounds_cum_time[57],1),"."))</f>
        <v>18.</v>
      </c>
      <c r="BO23" s="142" t="str">
        <f>IF(ISBLANK(laps_times[[#This Row],[58]]),"DNF",CONCATENATE(RANK(rounds_cum_time[[#This Row],[58]],rounds_cum_time[58],1),"."))</f>
        <v>18.</v>
      </c>
      <c r="BP23" s="142" t="str">
        <f>IF(ISBLANK(laps_times[[#This Row],[59]]),"DNF",CONCATENATE(RANK(rounds_cum_time[[#This Row],[59]],rounds_cum_time[59],1),"."))</f>
        <v>18.</v>
      </c>
      <c r="BQ23" s="142" t="str">
        <f>IF(ISBLANK(laps_times[[#This Row],[60]]),"DNF",CONCATENATE(RANK(rounds_cum_time[[#This Row],[60]],rounds_cum_time[60],1),"."))</f>
        <v>18.</v>
      </c>
      <c r="BR23" s="142" t="str">
        <f>IF(ISBLANK(laps_times[[#This Row],[61]]),"DNF",CONCATENATE(RANK(rounds_cum_time[[#This Row],[61]],rounds_cum_time[61],1),"."))</f>
        <v>18.</v>
      </c>
      <c r="BS23" s="142" t="str">
        <f>IF(ISBLANK(laps_times[[#This Row],[62]]),"DNF",CONCATENATE(RANK(rounds_cum_time[[#This Row],[62]],rounds_cum_time[62],1),"."))</f>
        <v>18.</v>
      </c>
      <c r="BT23" s="143" t="str">
        <f>IF(ISBLANK(laps_times[[#This Row],[63]]),"DNF",CONCATENATE(RANK(rounds_cum_time[[#This Row],[63]],rounds_cum_time[63],1),"."))</f>
        <v>18.</v>
      </c>
    </row>
    <row r="24" spans="2:72" x14ac:dyDescent="0.2">
      <c r="B24" s="130">
        <f>laps_times[[#This Row],[poř]]</f>
        <v>19</v>
      </c>
      <c r="C24" s="141">
        <f>laps_times[[#This Row],[s.č.]]</f>
        <v>42</v>
      </c>
      <c r="D24" s="131" t="str">
        <f>laps_times[[#This Row],[jméno]]</f>
        <v>Vosátka Zdeněk</v>
      </c>
      <c r="E24" s="132">
        <f>laps_times[[#This Row],[roč]]</f>
        <v>1963</v>
      </c>
      <c r="F24" s="132" t="str">
        <f>laps_times[[#This Row],[kat]]</f>
        <v>MC</v>
      </c>
      <c r="G24" s="132">
        <f>laps_times[[#This Row],[poř_kat]]</f>
        <v>3</v>
      </c>
      <c r="H24" s="131" t="str">
        <f>laps_times[[#This Row],[klub]]</f>
        <v>Atletika Písek</v>
      </c>
      <c r="I24" s="134">
        <f>laps_times[[#This Row],[celk. čas]]</f>
        <v>0.14256694444444443</v>
      </c>
      <c r="J24" s="142" t="str">
        <f>IF(ISBLANK(laps_times[[#This Row],[1]]),"DNF",CONCATENATE(RANK(rounds_cum_time[[#This Row],[1]],rounds_cum_time[1],1),"."))</f>
        <v>34.</v>
      </c>
      <c r="K24" s="142" t="str">
        <f>IF(ISBLANK(laps_times[[#This Row],[2]]),"DNF",CONCATENATE(RANK(rounds_cum_time[[#This Row],[2]],rounds_cum_time[2],1),"."))</f>
        <v>35.</v>
      </c>
      <c r="L24" s="142" t="str">
        <f>IF(ISBLANK(laps_times[[#This Row],[3]]),"DNF",CONCATENATE(RANK(rounds_cum_time[[#This Row],[3]],rounds_cum_time[3],1),"."))</f>
        <v>32.</v>
      </c>
      <c r="M24" s="142" t="str">
        <f>IF(ISBLANK(laps_times[[#This Row],[4]]),"DNF",CONCATENATE(RANK(rounds_cum_time[[#This Row],[4]],rounds_cum_time[4],1),"."))</f>
        <v>32.</v>
      </c>
      <c r="N24" s="142" t="str">
        <f>IF(ISBLANK(laps_times[[#This Row],[5]]),"DNF",CONCATENATE(RANK(rounds_cum_time[[#This Row],[5]],rounds_cum_time[5],1),"."))</f>
        <v>32.</v>
      </c>
      <c r="O24" s="142" t="str">
        <f>IF(ISBLANK(laps_times[[#This Row],[6]]),"DNF",CONCATENATE(RANK(rounds_cum_time[[#This Row],[6]],rounds_cum_time[6],1),"."))</f>
        <v>32.</v>
      </c>
      <c r="P24" s="142" t="str">
        <f>IF(ISBLANK(laps_times[[#This Row],[7]]),"DNF",CONCATENATE(RANK(rounds_cum_time[[#This Row],[7]],rounds_cum_time[7],1),"."))</f>
        <v>32.</v>
      </c>
      <c r="Q24" s="142" t="str">
        <f>IF(ISBLANK(laps_times[[#This Row],[8]]),"DNF",CONCATENATE(RANK(rounds_cum_time[[#This Row],[8]],rounds_cum_time[8],1),"."))</f>
        <v>33.</v>
      </c>
      <c r="R24" s="142" t="str">
        <f>IF(ISBLANK(laps_times[[#This Row],[9]]),"DNF",CONCATENATE(RANK(rounds_cum_time[[#This Row],[9]],rounds_cum_time[9],1),"."))</f>
        <v>33.</v>
      </c>
      <c r="S24" s="142" t="str">
        <f>IF(ISBLANK(laps_times[[#This Row],[10]]),"DNF",CONCATENATE(RANK(rounds_cum_time[[#This Row],[10]],rounds_cum_time[10],1),"."))</f>
        <v>32.</v>
      </c>
      <c r="T24" s="142" t="str">
        <f>IF(ISBLANK(laps_times[[#This Row],[11]]),"DNF",CONCATENATE(RANK(rounds_cum_time[[#This Row],[11]],rounds_cum_time[11],1),"."))</f>
        <v>32.</v>
      </c>
      <c r="U24" s="142" t="str">
        <f>IF(ISBLANK(laps_times[[#This Row],[12]]),"DNF",CONCATENATE(RANK(rounds_cum_time[[#This Row],[12]],rounds_cum_time[12],1),"."))</f>
        <v>34.</v>
      </c>
      <c r="V24" s="142" t="str">
        <f>IF(ISBLANK(laps_times[[#This Row],[13]]),"DNF",CONCATENATE(RANK(rounds_cum_time[[#This Row],[13]],rounds_cum_time[13],1),"."))</f>
        <v>34.</v>
      </c>
      <c r="W24" s="142" t="str">
        <f>IF(ISBLANK(laps_times[[#This Row],[14]]),"DNF",CONCATENATE(RANK(rounds_cum_time[[#This Row],[14]],rounds_cum_time[14],1),"."))</f>
        <v>34.</v>
      </c>
      <c r="X24" s="142" t="str">
        <f>IF(ISBLANK(laps_times[[#This Row],[15]]),"DNF",CONCATENATE(RANK(rounds_cum_time[[#This Row],[15]],rounds_cum_time[15],1),"."))</f>
        <v>34.</v>
      </c>
      <c r="Y24" s="142" t="str">
        <f>IF(ISBLANK(laps_times[[#This Row],[16]]),"DNF",CONCATENATE(RANK(rounds_cum_time[[#This Row],[16]],rounds_cum_time[16],1),"."))</f>
        <v>32.</v>
      </c>
      <c r="Z24" s="142" t="str">
        <f>IF(ISBLANK(laps_times[[#This Row],[17]]),"DNF",CONCATENATE(RANK(rounds_cum_time[[#This Row],[17]],rounds_cum_time[17],1),"."))</f>
        <v>32.</v>
      </c>
      <c r="AA24" s="142" t="str">
        <f>IF(ISBLANK(laps_times[[#This Row],[18]]),"DNF",CONCATENATE(RANK(rounds_cum_time[[#This Row],[18]],rounds_cum_time[18],1),"."))</f>
        <v>32.</v>
      </c>
      <c r="AB24" s="142" t="str">
        <f>IF(ISBLANK(laps_times[[#This Row],[19]]),"DNF",CONCATENATE(RANK(rounds_cum_time[[#This Row],[19]],rounds_cum_time[19],1),"."))</f>
        <v>32.</v>
      </c>
      <c r="AC24" s="142" t="str">
        <f>IF(ISBLANK(laps_times[[#This Row],[20]]),"DNF",CONCATENATE(RANK(rounds_cum_time[[#This Row],[20]],rounds_cum_time[20],1),"."))</f>
        <v>31.</v>
      </c>
      <c r="AD24" s="142" t="str">
        <f>IF(ISBLANK(laps_times[[#This Row],[21]]),"DNF",CONCATENATE(RANK(rounds_cum_time[[#This Row],[21]],rounds_cum_time[21],1),"."))</f>
        <v>30.</v>
      </c>
      <c r="AE24" s="142" t="str">
        <f>IF(ISBLANK(laps_times[[#This Row],[22]]),"DNF",CONCATENATE(RANK(rounds_cum_time[[#This Row],[22]],rounds_cum_time[22],1),"."))</f>
        <v>29.</v>
      </c>
      <c r="AF24" s="142" t="str">
        <f>IF(ISBLANK(laps_times[[#This Row],[23]]),"DNF",CONCATENATE(RANK(rounds_cum_time[[#This Row],[23]],rounds_cum_time[23],1),"."))</f>
        <v>29.</v>
      </c>
      <c r="AG24" s="142" t="str">
        <f>IF(ISBLANK(laps_times[[#This Row],[24]]),"DNF",CONCATENATE(RANK(rounds_cum_time[[#This Row],[24]],rounds_cum_time[24],1),"."))</f>
        <v>29.</v>
      </c>
      <c r="AH24" s="142" t="str">
        <f>IF(ISBLANK(laps_times[[#This Row],[25]]),"DNF",CONCATENATE(RANK(rounds_cum_time[[#This Row],[25]],rounds_cum_time[25],1),"."))</f>
        <v>28.</v>
      </c>
      <c r="AI24" s="142" t="str">
        <f>IF(ISBLANK(laps_times[[#This Row],[26]]),"DNF",CONCATENATE(RANK(rounds_cum_time[[#This Row],[26]],rounds_cum_time[26],1),"."))</f>
        <v>28.</v>
      </c>
      <c r="AJ24" s="142" t="str">
        <f>IF(ISBLANK(laps_times[[#This Row],[27]]),"DNF",CONCATENATE(RANK(rounds_cum_time[[#This Row],[27]],rounds_cum_time[27],1),"."))</f>
        <v>27.</v>
      </c>
      <c r="AK24" s="142" t="str">
        <f>IF(ISBLANK(laps_times[[#This Row],[28]]),"DNF",CONCATENATE(RANK(rounds_cum_time[[#This Row],[28]],rounds_cum_time[28],1),"."))</f>
        <v>27.</v>
      </c>
      <c r="AL24" s="142" t="str">
        <f>IF(ISBLANK(laps_times[[#This Row],[29]]),"DNF",CONCATENATE(RANK(rounds_cum_time[[#This Row],[29]],rounds_cum_time[29],1),"."))</f>
        <v>27.</v>
      </c>
      <c r="AM24" s="142" t="str">
        <f>IF(ISBLANK(laps_times[[#This Row],[30]]),"DNF",CONCATENATE(RANK(rounds_cum_time[[#This Row],[30]],rounds_cum_time[30],1),"."))</f>
        <v>26.</v>
      </c>
      <c r="AN24" s="142" t="str">
        <f>IF(ISBLANK(laps_times[[#This Row],[31]]),"DNF",CONCATENATE(RANK(rounds_cum_time[[#This Row],[31]],rounds_cum_time[31],1),"."))</f>
        <v>26.</v>
      </c>
      <c r="AO24" s="142" t="str">
        <f>IF(ISBLANK(laps_times[[#This Row],[32]]),"DNF",CONCATENATE(RANK(rounds_cum_time[[#This Row],[32]],rounds_cum_time[32],1),"."))</f>
        <v>26.</v>
      </c>
      <c r="AP24" s="142" t="str">
        <f>IF(ISBLANK(laps_times[[#This Row],[33]]),"DNF",CONCATENATE(RANK(rounds_cum_time[[#This Row],[33]],rounds_cum_time[33],1),"."))</f>
        <v>26.</v>
      </c>
      <c r="AQ24" s="142" t="str">
        <f>IF(ISBLANK(laps_times[[#This Row],[34]]),"DNF",CONCATENATE(RANK(rounds_cum_time[[#This Row],[34]],rounds_cum_time[34],1),"."))</f>
        <v>25.</v>
      </c>
      <c r="AR24" s="142" t="str">
        <f>IF(ISBLANK(laps_times[[#This Row],[35]]),"DNF",CONCATENATE(RANK(rounds_cum_time[[#This Row],[35]],rounds_cum_time[35],1),"."))</f>
        <v>24.</v>
      </c>
      <c r="AS24" s="142" t="str">
        <f>IF(ISBLANK(laps_times[[#This Row],[36]]),"DNF",CONCATENATE(RANK(rounds_cum_time[[#This Row],[36]],rounds_cum_time[36],1),"."))</f>
        <v>24.</v>
      </c>
      <c r="AT24" s="142" t="str">
        <f>IF(ISBLANK(laps_times[[#This Row],[37]]),"DNF",CONCATENATE(RANK(rounds_cum_time[[#This Row],[37]],rounds_cum_time[37],1),"."))</f>
        <v>23.</v>
      </c>
      <c r="AU24" s="142" t="str">
        <f>IF(ISBLANK(laps_times[[#This Row],[38]]),"DNF",CONCATENATE(RANK(rounds_cum_time[[#This Row],[38]],rounds_cum_time[38],1),"."))</f>
        <v>24.</v>
      </c>
      <c r="AV24" s="142" t="str">
        <f>IF(ISBLANK(laps_times[[#This Row],[39]]),"DNF",CONCATENATE(RANK(rounds_cum_time[[#This Row],[39]],rounds_cum_time[39],1),"."))</f>
        <v>24.</v>
      </c>
      <c r="AW24" s="142" t="str">
        <f>IF(ISBLANK(laps_times[[#This Row],[40]]),"DNF",CONCATENATE(RANK(rounds_cum_time[[#This Row],[40]],rounds_cum_time[40],1),"."))</f>
        <v>23.</v>
      </c>
      <c r="AX24" s="142" t="str">
        <f>IF(ISBLANK(laps_times[[#This Row],[41]]),"DNF",CONCATENATE(RANK(rounds_cum_time[[#This Row],[41]],rounds_cum_time[41],1),"."))</f>
        <v>23.</v>
      </c>
      <c r="AY24" s="142" t="str">
        <f>IF(ISBLANK(laps_times[[#This Row],[42]]),"DNF",CONCATENATE(RANK(rounds_cum_time[[#This Row],[42]],rounds_cum_time[42],1),"."))</f>
        <v>22.</v>
      </c>
      <c r="AZ24" s="142" t="str">
        <f>IF(ISBLANK(laps_times[[#This Row],[43]]),"DNF",CONCATENATE(RANK(rounds_cum_time[[#This Row],[43]],rounds_cum_time[43],1),"."))</f>
        <v>23.</v>
      </c>
      <c r="BA24" s="142" t="str">
        <f>IF(ISBLANK(laps_times[[#This Row],[44]]),"DNF",CONCATENATE(RANK(rounds_cum_time[[#This Row],[44]],rounds_cum_time[44],1),"."))</f>
        <v>23.</v>
      </c>
      <c r="BB24" s="142" t="str">
        <f>IF(ISBLANK(laps_times[[#This Row],[45]]),"DNF",CONCATENATE(RANK(rounds_cum_time[[#This Row],[45]],rounds_cum_time[45],1),"."))</f>
        <v>23.</v>
      </c>
      <c r="BC24" s="142" t="str">
        <f>IF(ISBLANK(laps_times[[#This Row],[46]]),"DNF",CONCATENATE(RANK(rounds_cum_time[[#This Row],[46]],rounds_cum_time[46],1),"."))</f>
        <v>22.</v>
      </c>
      <c r="BD24" s="142" t="str">
        <f>IF(ISBLANK(laps_times[[#This Row],[47]]),"DNF",CONCATENATE(RANK(rounds_cum_time[[#This Row],[47]],rounds_cum_time[47],1),"."))</f>
        <v>22.</v>
      </c>
      <c r="BE24" s="142" t="str">
        <f>IF(ISBLANK(laps_times[[#This Row],[48]]),"DNF",CONCATENATE(RANK(rounds_cum_time[[#This Row],[48]],rounds_cum_time[48],1),"."))</f>
        <v>22.</v>
      </c>
      <c r="BF24" s="142" t="str">
        <f>IF(ISBLANK(laps_times[[#This Row],[49]]),"DNF",CONCATENATE(RANK(rounds_cum_time[[#This Row],[49]],rounds_cum_time[49],1),"."))</f>
        <v>22.</v>
      </c>
      <c r="BG24" s="142" t="str">
        <f>IF(ISBLANK(laps_times[[#This Row],[50]]),"DNF",CONCATENATE(RANK(rounds_cum_time[[#This Row],[50]],rounds_cum_time[50],1),"."))</f>
        <v>22.</v>
      </c>
      <c r="BH24" s="142" t="str">
        <f>IF(ISBLANK(laps_times[[#This Row],[51]]),"DNF",CONCATENATE(RANK(rounds_cum_time[[#This Row],[51]],rounds_cum_time[51],1),"."))</f>
        <v>22.</v>
      </c>
      <c r="BI24" s="142" t="str">
        <f>IF(ISBLANK(laps_times[[#This Row],[52]]),"DNF",CONCATENATE(RANK(rounds_cum_time[[#This Row],[52]],rounds_cum_time[52],1),"."))</f>
        <v>21.</v>
      </c>
      <c r="BJ24" s="142" t="str">
        <f>IF(ISBLANK(laps_times[[#This Row],[53]]),"DNF",CONCATENATE(RANK(rounds_cum_time[[#This Row],[53]],rounds_cum_time[53],1),"."))</f>
        <v>21.</v>
      </c>
      <c r="BK24" s="142" t="str">
        <f>IF(ISBLANK(laps_times[[#This Row],[54]]),"DNF",CONCATENATE(RANK(rounds_cum_time[[#This Row],[54]],rounds_cum_time[54],1),"."))</f>
        <v>21.</v>
      </c>
      <c r="BL24" s="142" t="str">
        <f>IF(ISBLANK(laps_times[[#This Row],[55]]),"DNF",CONCATENATE(RANK(rounds_cum_time[[#This Row],[55]],rounds_cum_time[55],1),"."))</f>
        <v>21.</v>
      </c>
      <c r="BM24" s="142" t="str">
        <f>IF(ISBLANK(laps_times[[#This Row],[56]]),"DNF",CONCATENATE(RANK(rounds_cum_time[[#This Row],[56]],rounds_cum_time[56],1),"."))</f>
        <v>20.</v>
      </c>
      <c r="BN24" s="142" t="str">
        <f>IF(ISBLANK(laps_times[[#This Row],[57]]),"DNF",CONCATENATE(RANK(rounds_cum_time[[#This Row],[57]],rounds_cum_time[57],1),"."))</f>
        <v>20.</v>
      </c>
      <c r="BO24" s="142" t="str">
        <f>IF(ISBLANK(laps_times[[#This Row],[58]]),"DNF",CONCATENATE(RANK(rounds_cum_time[[#This Row],[58]],rounds_cum_time[58],1),"."))</f>
        <v>20.</v>
      </c>
      <c r="BP24" s="142" t="str">
        <f>IF(ISBLANK(laps_times[[#This Row],[59]]),"DNF",CONCATENATE(RANK(rounds_cum_time[[#This Row],[59]],rounds_cum_time[59],1),"."))</f>
        <v>20.</v>
      </c>
      <c r="BQ24" s="142" t="str">
        <f>IF(ISBLANK(laps_times[[#This Row],[60]]),"DNF",CONCATENATE(RANK(rounds_cum_time[[#This Row],[60]],rounds_cum_time[60],1),"."))</f>
        <v>19.</v>
      </c>
      <c r="BR24" s="142" t="str">
        <f>IF(ISBLANK(laps_times[[#This Row],[61]]),"DNF",CONCATENATE(RANK(rounds_cum_time[[#This Row],[61]],rounds_cum_time[61],1),"."))</f>
        <v>19.</v>
      </c>
      <c r="BS24" s="142" t="str">
        <f>IF(ISBLANK(laps_times[[#This Row],[62]]),"DNF",CONCATENATE(RANK(rounds_cum_time[[#This Row],[62]],rounds_cum_time[62],1),"."))</f>
        <v>19.</v>
      </c>
      <c r="BT24" s="143" t="str">
        <f>IF(ISBLANK(laps_times[[#This Row],[63]]),"DNF",CONCATENATE(RANK(rounds_cum_time[[#This Row],[63]],rounds_cum_time[63],1),"."))</f>
        <v>19.</v>
      </c>
    </row>
    <row r="25" spans="2:72" x14ac:dyDescent="0.2">
      <c r="B25" s="130">
        <f>laps_times[[#This Row],[poř]]</f>
        <v>20</v>
      </c>
      <c r="C25" s="141">
        <f>laps_times[[#This Row],[s.č.]]</f>
        <v>31</v>
      </c>
      <c r="D25" s="131" t="str">
        <f>laps_times[[#This Row],[jméno]]</f>
        <v>Tomášek Jan</v>
      </c>
      <c r="E25" s="132">
        <f>laps_times[[#This Row],[roč]]</f>
        <v>1976</v>
      </c>
      <c r="F25" s="132" t="str">
        <f>laps_times[[#This Row],[kat]]</f>
        <v>MA</v>
      </c>
      <c r="G25" s="132">
        <f>laps_times[[#This Row],[poř_kat]]</f>
        <v>6</v>
      </c>
      <c r="H25" s="131" t="str">
        <f>laps_times[[#This Row],[klub]]</f>
        <v>-</v>
      </c>
      <c r="I25" s="134">
        <f>laps_times[[#This Row],[celk. čas]]</f>
        <v>0.14298949074074074</v>
      </c>
      <c r="J25" s="142" t="str">
        <f>IF(ISBLANK(laps_times[[#This Row],[1]]),"DNF",CONCATENATE(RANK(rounds_cum_time[[#This Row],[1]],rounds_cum_time[1],1),"."))</f>
        <v>58.</v>
      </c>
      <c r="K25" s="142" t="str">
        <f>IF(ISBLANK(laps_times[[#This Row],[2]]),"DNF",CONCATENATE(RANK(rounds_cum_time[[#This Row],[2]],rounds_cum_time[2],1),"."))</f>
        <v>57.</v>
      </c>
      <c r="L25" s="142" t="str">
        <f>IF(ISBLANK(laps_times[[#This Row],[3]]),"DNF",CONCATENATE(RANK(rounds_cum_time[[#This Row],[3]],rounds_cum_time[3],1),"."))</f>
        <v>56.</v>
      </c>
      <c r="M25" s="142" t="str">
        <f>IF(ISBLANK(laps_times[[#This Row],[4]]),"DNF",CONCATENATE(RANK(rounds_cum_time[[#This Row],[4]],rounds_cum_time[4],1),"."))</f>
        <v>56.</v>
      </c>
      <c r="N25" s="142" t="str">
        <f>IF(ISBLANK(laps_times[[#This Row],[5]]),"DNF",CONCATENATE(RANK(rounds_cum_time[[#This Row],[5]],rounds_cum_time[5],1),"."))</f>
        <v>56.</v>
      </c>
      <c r="O25" s="142" t="str">
        <f>IF(ISBLANK(laps_times[[#This Row],[6]]),"DNF",CONCATENATE(RANK(rounds_cum_time[[#This Row],[6]],rounds_cum_time[6],1),"."))</f>
        <v>54.</v>
      </c>
      <c r="P25" s="142" t="str">
        <f>IF(ISBLANK(laps_times[[#This Row],[7]]),"DNF",CONCATENATE(RANK(rounds_cum_time[[#This Row],[7]],rounds_cum_time[7],1),"."))</f>
        <v>54.</v>
      </c>
      <c r="Q25" s="142" t="str">
        <f>IF(ISBLANK(laps_times[[#This Row],[8]]),"DNF",CONCATENATE(RANK(rounds_cum_time[[#This Row],[8]],rounds_cum_time[8],1),"."))</f>
        <v>54.</v>
      </c>
      <c r="R25" s="142" t="str">
        <f>IF(ISBLANK(laps_times[[#This Row],[9]]),"DNF",CONCATENATE(RANK(rounds_cum_time[[#This Row],[9]],rounds_cum_time[9],1),"."))</f>
        <v>54.</v>
      </c>
      <c r="S25" s="142" t="str">
        <f>IF(ISBLANK(laps_times[[#This Row],[10]]),"DNF",CONCATENATE(RANK(rounds_cum_time[[#This Row],[10]],rounds_cum_time[10],1),"."))</f>
        <v>55.</v>
      </c>
      <c r="T25" s="142" t="str">
        <f>IF(ISBLANK(laps_times[[#This Row],[11]]),"DNF",CONCATENATE(RANK(rounds_cum_time[[#This Row],[11]],rounds_cum_time[11],1),"."))</f>
        <v>51.</v>
      </c>
      <c r="U25" s="142" t="str">
        <f>IF(ISBLANK(laps_times[[#This Row],[12]]),"DNF",CONCATENATE(RANK(rounds_cum_time[[#This Row],[12]],rounds_cum_time[12],1),"."))</f>
        <v>51.</v>
      </c>
      <c r="V25" s="142" t="str">
        <f>IF(ISBLANK(laps_times[[#This Row],[13]]),"DNF",CONCATENATE(RANK(rounds_cum_time[[#This Row],[13]],rounds_cum_time[13],1),"."))</f>
        <v>50.</v>
      </c>
      <c r="W25" s="142" t="str">
        <f>IF(ISBLANK(laps_times[[#This Row],[14]]),"DNF",CONCATENATE(RANK(rounds_cum_time[[#This Row],[14]],rounds_cum_time[14],1),"."))</f>
        <v>50.</v>
      </c>
      <c r="X25" s="142" t="str">
        <f>IF(ISBLANK(laps_times[[#This Row],[15]]),"DNF",CONCATENATE(RANK(rounds_cum_time[[#This Row],[15]],rounds_cum_time[15],1),"."))</f>
        <v>50.</v>
      </c>
      <c r="Y25" s="142" t="str">
        <f>IF(ISBLANK(laps_times[[#This Row],[16]]),"DNF",CONCATENATE(RANK(rounds_cum_time[[#This Row],[16]],rounds_cum_time[16],1),"."))</f>
        <v>49.</v>
      </c>
      <c r="Z25" s="142" t="str">
        <f>IF(ISBLANK(laps_times[[#This Row],[17]]),"DNF",CONCATENATE(RANK(rounds_cum_time[[#This Row],[17]],rounds_cum_time[17],1),"."))</f>
        <v>48.</v>
      </c>
      <c r="AA25" s="142" t="str">
        <f>IF(ISBLANK(laps_times[[#This Row],[18]]),"DNF",CONCATENATE(RANK(rounds_cum_time[[#This Row],[18]],rounds_cum_time[18],1),"."))</f>
        <v>47.</v>
      </c>
      <c r="AB25" s="142" t="str">
        <f>IF(ISBLANK(laps_times[[#This Row],[19]]),"DNF",CONCATENATE(RANK(rounds_cum_time[[#This Row],[19]],rounds_cum_time[19],1),"."))</f>
        <v>47.</v>
      </c>
      <c r="AC25" s="142" t="str">
        <f>IF(ISBLANK(laps_times[[#This Row],[20]]),"DNF",CONCATENATE(RANK(rounds_cum_time[[#This Row],[20]],rounds_cum_time[20],1),"."))</f>
        <v>52.</v>
      </c>
      <c r="AD25" s="142" t="str">
        <f>IF(ISBLANK(laps_times[[#This Row],[21]]),"DNF",CONCATENATE(RANK(rounds_cum_time[[#This Row],[21]],rounds_cum_time[21],1),"."))</f>
        <v>52.</v>
      </c>
      <c r="AE25" s="142" t="str">
        <f>IF(ISBLANK(laps_times[[#This Row],[22]]),"DNF",CONCATENATE(RANK(rounds_cum_time[[#This Row],[22]],rounds_cum_time[22],1),"."))</f>
        <v>50.</v>
      </c>
      <c r="AF25" s="142" t="str">
        <f>IF(ISBLANK(laps_times[[#This Row],[23]]),"DNF",CONCATENATE(RANK(rounds_cum_time[[#This Row],[23]],rounds_cum_time[23],1),"."))</f>
        <v>50.</v>
      </c>
      <c r="AG25" s="142" t="str">
        <f>IF(ISBLANK(laps_times[[#This Row],[24]]),"DNF",CONCATENATE(RANK(rounds_cum_time[[#This Row],[24]],rounds_cum_time[24],1),"."))</f>
        <v>50.</v>
      </c>
      <c r="AH25" s="142" t="str">
        <f>IF(ISBLANK(laps_times[[#This Row],[25]]),"DNF",CONCATENATE(RANK(rounds_cum_time[[#This Row],[25]],rounds_cum_time[25],1),"."))</f>
        <v>50.</v>
      </c>
      <c r="AI25" s="142" t="str">
        <f>IF(ISBLANK(laps_times[[#This Row],[26]]),"DNF",CONCATENATE(RANK(rounds_cum_time[[#This Row],[26]],rounds_cum_time[26],1),"."))</f>
        <v>49.</v>
      </c>
      <c r="AJ25" s="142" t="str">
        <f>IF(ISBLANK(laps_times[[#This Row],[27]]),"DNF",CONCATENATE(RANK(rounds_cum_time[[#This Row],[27]],rounds_cum_time[27],1),"."))</f>
        <v>47.</v>
      </c>
      <c r="AK25" s="142" t="str">
        <f>IF(ISBLANK(laps_times[[#This Row],[28]]),"DNF",CONCATENATE(RANK(rounds_cum_time[[#This Row],[28]],rounds_cum_time[28],1),"."))</f>
        <v>46.</v>
      </c>
      <c r="AL25" s="142" t="str">
        <f>IF(ISBLANK(laps_times[[#This Row],[29]]),"DNF",CONCATENATE(RANK(rounds_cum_time[[#This Row],[29]],rounds_cum_time[29],1),"."))</f>
        <v>44.</v>
      </c>
      <c r="AM25" s="142" t="str">
        <f>IF(ISBLANK(laps_times[[#This Row],[30]]),"DNF",CONCATENATE(RANK(rounds_cum_time[[#This Row],[30]],rounds_cum_time[30],1),"."))</f>
        <v>44.</v>
      </c>
      <c r="AN25" s="142" t="str">
        <f>IF(ISBLANK(laps_times[[#This Row],[31]]),"DNF",CONCATENATE(RANK(rounds_cum_time[[#This Row],[31]],rounds_cum_time[31],1),"."))</f>
        <v>44.</v>
      </c>
      <c r="AO25" s="142" t="str">
        <f>IF(ISBLANK(laps_times[[#This Row],[32]]),"DNF",CONCATENATE(RANK(rounds_cum_time[[#This Row],[32]],rounds_cum_time[32],1),"."))</f>
        <v>43.</v>
      </c>
      <c r="AP25" s="142" t="str">
        <f>IF(ISBLANK(laps_times[[#This Row],[33]]),"DNF",CONCATENATE(RANK(rounds_cum_time[[#This Row],[33]],rounds_cum_time[33],1),"."))</f>
        <v>43.</v>
      </c>
      <c r="AQ25" s="142" t="str">
        <f>IF(ISBLANK(laps_times[[#This Row],[34]]),"DNF",CONCATENATE(RANK(rounds_cum_time[[#This Row],[34]],rounds_cum_time[34],1),"."))</f>
        <v>43.</v>
      </c>
      <c r="AR25" s="142" t="str">
        <f>IF(ISBLANK(laps_times[[#This Row],[35]]),"DNF",CONCATENATE(RANK(rounds_cum_time[[#This Row],[35]],rounds_cum_time[35],1),"."))</f>
        <v>41.</v>
      </c>
      <c r="AS25" s="142" t="str">
        <f>IF(ISBLANK(laps_times[[#This Row],[36]]),"DNF",CONCATENATE(RANK(rounds_cum_time[[#This Row],[36]],rounds_cum_time[36],1),"."))</f>
        <v>38.</v>
      </c>
      <c r="AT25" s="142" t="str">
        <f>IF(ISBLANK(laps_times[[#This Row],[37]]),"DNF",CONCATENATE(RANK(rounds_cum_time[[#This Row],[37]],rounds_cum_time[37],1),"."))</f>
        <v>38.</v>
      </c>
      <c r="AU25" s="142" t="str">
        <f>IF(ISBLANK(laps_times[[#This Row],[38]]),"DNF",CONCATENATE(RANK(rounds_cum_time[[#This Row],[38]],rounds_cum_time[38],1),"."))</f>
        <v>36.</v>
      </c>
      <c r="AV25" s="142" t="str">
        <f>IF(ISBLANK(laps_times[[#This Row],[39]]),"DNF",CONCATENATE(RANK(rounds_cum_time[[#This Row],[39]],rounds_cum_time[39],1),"."))</f>
        <v>35.</v>
      </c>
      <c r="AW25" s="142" t="str">
        <f>IF(ISBLANK(laps_times[[#This Row],[40]]),"DNF",CONCATENATE(RANK(rounds_cum_time[[#This Row],[40]],rounds_cum_time[40],1),"."))</f>
        <v>34.</v>
      </c>
      <c r="AX25" s="142" t="str">
        <f>IF(ISBLANK(laps_times[[#This Row],[41]]),"DNF",CONCATENATE(RANK(rounds_cum_time[[#This Row],[41]],rounds_cum_time[41],1),"."))</f>
        <v>33.</v>
      </c>
      <c r="AY25" s="142" t="str">
        <f>IF(ISBLANK(laps_times[[#This Row],[42]]),"DNF",CONCATENATE(RANK(rounds_cum_time[[#This Row],[42]],rounds_cum_time[42],1),"."))</f>
        <v>32.</v>
      </c>
      <c r="AZ25" s="142" t="str">
        <f>IF(ISBLANK(laps_times[[#This Row],[43]]),"DNF",CONCATENATE(RANK(rounds_cum_time[[#This Row],[43]],rounds_cum_time[43],1),"."))</f>
        <v>32.</v>
      </c>
      <c r="BA25" s="142" t="str">
        <f>IF(ISBLANK(laps_times[[#This Row],[44]]),"DNF",CONCATENATE(RANK(rounds_cum_time[[#This Row],[44]],rounds_cum_time[44],1),"."))</f>
        <v>31.</v>
      </c>
      <c r="BB25" s="142" t="str">
        <f>IF(ISBLANK(laps_times[[#This Row],[45]]),"DNF",CONCATENATE(RANK(rounds_cum_time[[#This Row],[45]],rounds_cum_time[45],1),"."))</f>
        <v>30.</v>
      </c>
      <c r="BC25" s="142" t="str">
        <f>IF(ISBLANK(laps_times[[#This Row],[46]]),"DNF",CONCATENATE(RANK(rounds_cum_time[[#This Row],[46]],rounds_cum_time[46],1),"."))</f>
        <v>28.</v>
      </c>
      <c r="BD25" s="142" t="str">
        <f>IF(ISBLANK(laps_times[[#This Row],[47]]),"DNF",CONCATENATE(RANK(rounds_cum_time[[#This Row],[47]],rounds_cum_time[47],1),"."))</f>
        <v>28.</v>
      </c>
      <c r="BE25" s="142" t="str">
        <f>IF(ISBLANK(laps_times[[#This Row],[48]]),"DNF",CONCATENATE(RANK(rounds_cum_time[[#This Row],[48]],rounds_cum_time[48],1),"."))</f>
        <v>27.</v>
      </c>
      <c r="BF25" s="142" t="str">
        <f>IF(ISBLANK(laps_times[[#This Row],[49]]),"DNF",CONCATENATE(RANK(rounds_cum_time[[#This Row],[49]],rounds_cum_time[49],1),"."))</f>
        <v>27.</v>
      </c>
      <c r="BG25" s="142" t="str">
        <f>IF(ISBLANK(laps_times[[#This Row],[50]]),"DNF",CONCATENATE(RANK(rounds_cum_time[[#This Row],[50]],rounds_cum_time[50],1),"."))</f>
        <v>27.</v>
      </c>
      <c r="BH25" s="142" t="str">
        <f>IF(ISBLANK(laps_times[[#This Row],[51]]),"DNF",CONCATENATE(RANK(rounds_cum_time[[#This Row],[51]],rounds_cum_time[51],1),"."))</f>
        <v>27.</v>
      </c>
      <c r="BI25" s="142" t="str">
        <f>IF(ISBLANK(laps_times[[#This Row],[52]]),"DNF",CONCATENATE(RANK(rounds_cum_time[[#This Row],[52]],rounds_cum_time[52],1),"."))</f>
        <v>26.</v>
      </c>
      <c r="BJ25" s="142" t="str">
        <f>IF(ISBLANK(laps_times[[#This Row],[53]]),"DNF",CONCATENATE(RANK(rounds_cum_time[[#This Row],[53]],rounds_cum_time[53],1),"."))</f>
        <v>26.</v>
      </c>
      <c r="BK25" s="142" t="str">
        <f>IF(ISBLANK(laps_times[[#This Row],[54]]),"DNF",CONCATENATE(RANK(rounds_cum_time[[#This Row],[54]],rounds_cum_time[54],1),"."))</f>
        <v>26.</v>
      </c>
      <c r="BL25" s="142" t="str">
        <f>IF(ISBLANK(laps_times[[#This Row],[55]]),"DNF",CONCATENATE(RANK(rounds_cum_time[[#This Row],[55]],rounds_cum_time[55],1),"."))</f>
        <v>25.</v>
      </c>
      <c r="BM25" s="142" t="str">
        <f>IF(ISBLANK(laps_times[[#This Row],[56]]),"DNF",CONCATENATE(RANK(rounds_cum_time[[#This Row],[56]],rounds_cum_time[56],1),"."))</f>
        <v>24.</v>
      </c>
      <c r="BN25" s="142" t="str">
        <f>IF(ISBLANK(laps_times[[#This Row],[57]]),"DNF",CONCATENATE(RANK(rounds_cum_time[[#This Row],[57]],rounds_cum_time[57],1),"."))</f>
        <v>23.</v>
      </c>
      <c r="BO25" s="142" t="str">
        <f>IF(ISBLANK(laps_times[[#This Row],[58]]),"DNF",CONCATENATE(RANK(rounds_cum_time[[#This Row],[58]],rounds_cum_time[58],1),"."))</f>
        <v>22.</v>
      </c>
      <c r="BP25" s="142" t="str">
        <f>IF(ISBLANK(laps_times[[#This Row],[59]]),"DNF",CONCATENATE(RANK(rounds_cum_time[[#This Row],[59]],rounds_cum_time[59],1),"."))</f>
        <v>21.</v>
      </c>
      <c r="BQ25" s="142" t="str">
        <f>IF(ISBLANK(laps_times[[#This Row],[60]]),"DNF",CONCATENATE(RANK(rounds_cum_time[[#This Row],[60]],rounds_cum_time[60],1),"."))</f>
        <v>21.</v>
      </c>
      <c r="BR25" s="142" t="str">
        <f>IF(ISBLANK(laps_times[[#This Row],[61]]),"DNF",CONCATENATE(RANK(rounds_cum_time[[#This Row],[61]],rounds_cum_time[61],1),"."))</f>
        <v>20.</v>
      </c>
      <c r="BS25" s="142" t="str">
        <f>IF(ISBLANK(laps_times[[#This Row],[62]]),"DNF",CONCATENATE(RANK(rounds_cum_time[[#This Row],[62]],rounds_cum_time[62],1),"."))</f>
        <v>20.</v>
      </c>
      <c r="BT25" s="143" t="str">
        <f>IF(ISBLANK(laps_times[[#This Row],[63]]),"DNF",CONCATENATE(RANK(rounds_cum_time[[#This Row],[63]],rounds_cum_time[63],1),"."))</f>
        <v>20.</v>
      </c>
    </row>
    <row r="26" spans="2:72" x14ac:dyDescent="0.2">
      <c r="B26" s="130">
        <f>laps_times[[#This Row],[poř]]</f>
        <v>21</v>
      </c>
      <c r="C26" s="141">
        <f>laps_times[[#This Row],[s.č.]]</f>
        <v>51</v>
      </c>
      <c r="D26" s="131" t="str">
        <f>laps_times[[#This Row],[jméno]]</f>
        <v>Ignaszewski Przemysław</v>
      </c>
      <c r="E26" s="132">
        <f>laps_times[[#This Row],[roč]]</f>
        <v>1977</v>
      </c>
      <c r="F26" s="132" t="str">
        <f>laps_times[[#This Row],[kat]]</f>
        <v>MA</v>
      </c>
      <c r="G26" s="132">
        <f>laps_times[[#This Row],[poř_kat]]</f>
        <v>7</v>
      </c>
      <c r="H26" s="131" t="str">
        <f>laps_times[[#This Row],[klub]]</f>
        <v>Grupa Malbork/Vegenerat Biegowy</v>
      </c>
      <c r="I26" s="134">
        <f>laps_times[[#This Row],[celk. čas]]</f>
        <v>0.14299915509259259</v>
      </c>
      <c r="J26" s="142" t="str">
        <f>IF(ISBLANK(laps_times[[#This Row],[1]]),"DNF",CONCATENATE(RANK(rounds_cum_time[[#This Row],[1]],rounds_cum_time[1],1),"."))</f>
        <v>62.</v>
      </c>
      <c r="K26" s="142" t="str">
        <f>IF(ISBLANK(laps_times[[#This Row],[2]]),"DNF",CONCATENATE(RANK(rounds_cum_time[[#This Row],[2]],rounds_cum_time[2],1),"."))</f>
        <v>53.</v>
      </c>
      <c r="L26" s="142" t="str">
        <f>IF(ISBLANK(laps_times[[#This Row],[3]]),"DNF",CONCATENATE(RANK(rounds_cum_time[[#This Row],[3]],rounds_cum_time[3],1),"."))</f>
        <v>52.</v>
      </c>
      <c r="M26" s="142" t="str">
        <f>IF(ISBLANK(laps_times[[#This Row],[4]]),"DNF",CONCATENATE(RANK(rounds_cum_time[[#This Row],[4]],rounds_cum_time[4],1),"."))</f>
        <v>52.</v>
      </c>
      <c r="N26" s="142" t="str">
        <f>IF(ISBLANK(laps_times[[#This Row],[5]]),"DNF",CONCATENATE(RANK(rounds_cum_time[[#This Row],[5]],rounds_cum_time[5],1),"."))</f>
        <v>52.</v>
      </c>
      <c r="O26" s="142" t="str">
        <f>IF(ISBLANK(laps_times[[#This Row],[6]]),"DNF",CONCATENATE(RANK(rounds_cum_time[[#This Row],[6]],rounds_cum_time[6],1),"."))</f>
        <v>48.</v>
      </c>
      <c r="P26" s="142" t="str">
        <f>IF(ISBLANK(laps_times[[#This Row],[7]]),"DNF",CONCATENATE(RANK(rounds_cum_time[[#This Row],[7]],rounds_cum_time[7],1),"."))</f>
        <v>45.</v>
      </c>
      <c r="Q26" s="142" t="str">
        <f>IF(ISBLANK(laps_times[[#This Row],[8]]),"DNF",CONCATENATE(RANK(rounds_cum_time[[#This Row],[8]],rounds_cum_time[8],1),"."))</f>
        <v>46.</v>
      </c>
      <c r="R26" s="142" t="str">
        <f>IF(ISBLANK(laps_times[[#This Row],[9]]),"DNF",CONCATENATE(RANK(rounds_cum_time[[#This Row],[9]],rounds_cum_time[9],1),"."))</f>
        <v>45.</v>
      </c>
      <c r="S26" s="142" t="str">
        <f>IF(ISBLANK(laps_times[[#This Row],[10]]),"DNF",CONCATENATE(RANK(rounds_cum_time[[#This Row],[10]],rounds_cum_time[10],1),"."))</f>
        <v>44.</v>
      </c>
      <c r="T26" s="142" t="str">
        <f>IF(ISBLANK(laps_times[[#This Row],[11]]),"DNF",CONCATENATE(RANK(rounds_cum_time[[#This Row],[11]],rounds_cum_time[11],1),"."))</f>
        <v>45.</v>
      </c>
      <c r="U26" s="142" t="str">
        <f>IF(ISBLANK(laps_times[[#This Row],[12]]),"DNF",CONCATENATE(RANK(rounds_cum_time[[#This Row],[12]],rounds_cum_time[12],1),"."))</f>
        <v>44.</v>
      </c>
      <c r="V26" s="142" t="str">
        <f>IF(ISBLANK(laps_times[[#This Row],[13]]),"DNF",CONCATENATE(RANK(rounds_cum_time[[#This Row],[13]],rounds_cum_time[13],1),"."))</f>
        <v>44.</v>
      </c>
      <c r="W26" s="142" t="str">
        <f>IF(ISBLANK(laps_times[[#This Row],[14]]),"DNF",CONCATENATE(RANK(rounds_cum_time[[#This Row],[14]],rounds_cum_time[14],1),"."))</f>
        <v>44.</v>
      </c>
      <c r="X26" s="142" t="str">
        <f>IF(ISBLANK(laps_times[[#This Row],[15]]),"DNF",CONCATENATE(RANK(rounds_cum_time[[#This Row],[15]],rounds_cum_time[15],1),"."))</f>
        <v>44.</v>
      </c>
      <c r="Y26" s="142" t="str">
        <f>IF(ISBLANK(laps_times[[#This Row],[16]]),"DNF",CONCATENATE(RANK(rounds_cum_time[[#This Row],[16]],rounds_cum_time[16],1),"."))</f>
        <v>45.</v>
      </c>
      <c r="Z26" s="142" t="str">
        <f>IF(ISBLANK(laps_times[[#This Row],[17]]),"DNF",CONCATENATE(RANK(rounds_cum_time[[#This Row],[17]],rounds_cum_time[17],1),"."))</f>
        <v>44.</v>
      </c>
      <c r="AA26" s="142" t="str">
        <f>IF(ISBLANK(laps_times[[#This Row],[18]]),"DNF",CONCATENATE(RANK(rounds_cum_time[[#This Row],[18]],rounds_cum_time[18],1),"."))</f>
        <v>44.</v>
      </c>
      <c r="AB26" s="142" t="str">
        <f>IF(ISBLANK(laps_times[[#This Row],[19]]),"DNF",CONCATENATE(RANK(rounds_cum_time[[#This Row],[19]],rounds_cum_time[19],1),"."))</f>
        <v>43.</v>
      </c>
      <c r="AC26" s="142" t="str">
        <f>IF(ISBLANK(laps_times[[#This Row],[20]]),"DNF",CONCATENATE(RANK(rounds_cum_time[[#This Row],[20]],rounds_cum_time[20],1),"."))</f>
        <v>42.</v>
      </c>
      <c r="AD26" s="142" t="str">
        <f>IF(ISBLANK(laps_times[[#This Row],[21]]),"DNF",CONCATENATE(RANK(rounds_cum_time[[#This Row],[21]],rounds_cum_time[21],1),"."))</f>
        <v>41.</v>
      </c>
      <c r="AE26" s="142" t="str">
        <f>IF(ISBLANK(laps_times[[#This Row],[22]]),"DNF",CONCATENATE(RANK(rounds_cum_time[[#This Row],[22]],rounds_cum_time[22],1),"."))</f>
        <v>43.</v>
      </c>
      <c r="AF26" s="142" t="str">
        <f>IF(ISBLANK(laps_times[[#This Row],[23]]),"DNF",CONCATENATE(RANK(rounds_cum_time[[#This Row],[23]],rounds_cum_time[23],1),"."))</f>
        <v>43.</v>
      </c>
      <c r="AG26" s="142" t="str">
        <f>IF(ISBLANK(laps_times[[#This Row],[24]]),"DNF",CONCATENATE(RANK(rounds_cum_time[[#This Row],[24]],rounds_cum_time[24],1),"."))</f>
        <v>43.</v>
      </c>
      <c r="AH26" s="142" t="str">
        <f>IF(ISBLANK(laps_times[[#This Row],[25]]),"DNF",CONCATENATE(RANK(rounds_cum_time[[#This Row],[25]],rounds_cum_time[25],1),"."))</f>
        <v>43.</v>
      </c>
      <c r="AI26" s="142" t="str">
        <f>IF(ISBLANK(laps_times[[#This Row],[26]]),"DNF",CONCATENATE(RANK(rounds_cum_time[[#This Row],[26]],rounds_cum_time[26],1),"."))</f>
        <v>42.</v>
      </c>
      <c r="AJ26" s="142" t="str">
        <f>IF(ISBLANK(laps_times[[#This Row],[27]]),"DNF",CONCATENATE(RANK(rounds_cum_time[[#This Row],[27]],rounds_cum_time[27],1),"."))</f>
        <v>42.</v>
      </c>
      <c r="AK26" s="142" t="str">
        <f>IF(ISBLANK(laps_times[[#This Row],[28]]),"DNF",CONCATENATE(RANK(rounds_cum_time[[#This Row],[28]],rounds_cum_time[28],1),"."))</f>
        <v>41.</v>
      </c>
      <c r="AL26" s="142" t="str">
        <f>IF(ISBLANK(laps_times[[#This Row],[29]]),"DNF",CONCATENATE(RANK(rounds_cum_time[[#This Row],[29]],rounds_cum_time[29],1),"."))</f>
        <v>43.</v>
      </c>
      <c r="AM26" s="142" t="str">
        <f>IF(ISBLANK(laps_times[[#This Row],[30]]),"DNF",CONCATENATE(RANK(rounds_cum_time[[#This Row],[30]],rounds_cum_time[30],1),"."))</f>
        <v>43.</v>
      </c>
      <c r="AN26" s="142" t="str">
        <f>IF(ISBLANK(laps_times[[#This Row],[31]]),"DNF",CONCATENATE(RANK(rounds_cum_time[[#This Row],[31]],rounds_cum_time[31],1),"."))</f>
        <v>42.</v>
      </c>
      <c r="AO26" s="142" t="str">
        <f>IF(ISBLANK(laps_times[[#This Row],[32]]),"DNF",CONCATENATE(RANK(rounds_cum_time[[#This Row],[32]],rounds_cum_time[32],1),"."))</f>
        <v>38.</v>
      </c>
      <c r="AP26" s="142" t="str">
        <f>IF(ISBLANK(laps_times[[#This Row],[33]]),"DNF",CONCATENATE(RANK(rounds_cum_time[[#This Row],[33]],rounds_cum_time[33],1),"."))</f>
        <v>38.</v>
      </c>
      <c r="AQ26" s="142" t="str">
        <f>IF(ISBLANK(laps_times[[#This Row],[34]]),"DNF",CONCATENATE(RANK(rounds_cum_time[[#This Row],[34]],rounds_cum_time[34],1),"."))</f>
        <v>38.</v>
      </c>
      <c r="AR26" s="142" t="str">
        <f>IF(ISBLANK(laps_times[[#This Row],[35]]),"DNF",CONCATENATE(RANK(rounds_cum_time[[#This Row],[35]],rounds_cum_time[35],1),"."))</f>
        <v>38.</v>
      </c>
      <c r="AS26" s="142" t="str">
        <f>IF(ISBLANK(laps_times[[#This Row],[36]]),"DNF",CONCATENATE(RANK(rounds_cum_time[[#This Row],[36]],rounds_cum_time[36],1),"."))</f>
        <v>36.</v>
      </c>
      <c r="AT26" s="142" t="str">
        <f>IF(ISBLANK(laps_times[[#This Row],[37]]),"DNF",CONCATENATE(RANK(rounds_cum_time[[#This Row],[37]],rounds_cum_time[37],1),"."))</f>
        <v>34.</v>
      </c>
      <c r="AU26" s="142" t="str">
        <f>IF(ISBLANK(laps_times[[#This Row],[38]]),"DNF",CONCATENATE(RANK(rounds_cum_time[[#This Row],[38]],rounds_cum_time[38],1),"."))</f>
        <v>33.</v>
      </c>
      <c r="AV26" s="142" t="str">
        <f>IF(ISBLANK(laps_times[[#This Row],[39]]),"DNF",CONCATENATE(RANK(rounds_cum_time[[#This Row],[39]],rounds_cum_time[39],1),"."))</f>
        <v>32.</v>
      </c>
      <c r="AW26" s="142" t="str">
        <f>IF(ISBLANK(laps_times[[#This Row],[40]]),"DNF",CONCATENATE(RANK(rounds_cum_time[[#This Row],[40]],rounds_cum_time[40],1),"."))</f>
        <v>31.</v>
      </c>
      <c r="AX26" s="142" t="str">
        <f>IF(ISBLANK(laps_times[[#This Row],[41]]),"DNF",CONCATENATE(RANK(rounds_cum_time[[#This Row],[41]],rounds_cum_time[41],1),"."))</f>
        <v>30.</v>
      </c>
      <c r="AY26" s="142" t="str">
        <f>IF(ISBLANK(laps_times[[#This Row],[42]]),"DNF",CONCATENATE(RANK(rounds_cum_time[[#This Row],[42]],rounds_cum_time[42],1),"."))</f>
        <v>29.</v>
      </c>
      <c r="AZ26" s="142" t="str">
        <f>IF(ISBLANK(laps_times[[#This Row],[43]]),"DNF",CONCATENATE(RANK(rounds_cum_time[[#This Row],[43]],rounds_cum_time[43],1),"."))</f>
        <v>29.</v>
      </c>
      <c r="BA26" s="142" t="str">
        <f>IF(ISBLANK(laps_times[[#This Row],[44]]),"DNF",CONCATENATE(RANK(rounds_cum_time[[#This Row],[44]],rounds_cum_time[44],1),"."))</f>
        <v>27.</v>
      </c>
      <c r="BB26" s="142" t="str">
        <f>IF(ISBLANK(laps_times[[#This Row],[45]]),"DNF",CONCATENATE(RANK(rounds_cum_time[[#This Row],[45]],rounds_cum_time[45],1),"."))</f>
        <v>26.</v>
      </c>
      <c r="BC26" s="142" t="str">
        <f>IF(ISBLANK(laps_times[[#This Row],[46]]),"DNF",CONCATENATE(RANK(rounds_cum_time[[#This Row],[46]],rounds_cum_time[46],1),"."))</f>
        <v>26.</v>
      </c>
      <c r="BD26" s="142" t="str">
        <f>IF(ISBLANK(laps_times[[#This Row],[47]]),"DNF",CONCATENATE(RANK(rounds_cum_time[[#This Row],[47]],rounds_cum_time[47],1),"."))</f>
        <v>26.</v>
      </c>
      <c r="BE26" s="142" t="str">
        <f>IF(ISBLANK(laps_times[[#This Row],[48]]),"DNF",CONCATENATE(RANK(rounds_cum_time[[#This Row],[48]],rounds_cum_time[48],1),"."))</f>
        <v>26.</v>
      </c>
      <c r="BF26" s="142" t="str">
        <f>IF(ISBLANK(laps_times[[#This Row],[49]]),"DNF",CONCATENATE(RANK(rounds_cum_time[[#This Row],[49]],rounds_cum_time[49],1),"."))</f>
        <v>26.</v>
      </c>
      <c r="BG26" s="142" t="str">
        <f>IF(ISBLANK(laps_times[[#This Row],[50]]),"DNF",CONCATENATE(RANK(rounds_cum_time[[#This Row],[50]],rounds_cum_time[50],1),"."))</f>
        <v>25.</v>
      </c>
      <c r="BH26" s="142" t="str">
        <f>IF(ISBLANK(laps_times[[#This Row],[51]]),"DNF",CONCATENATE(RANK(rounds_cum_time[[#This Row],[51]],rounds_cum_time[51],1),"."))</f>
        <v>25.</v>
      </c>
      <c r="BI26" s="142" t="str">
        <f>IF(ISBLANK(laps_times[[#This Row],[52]]),"DNF",CONCATENATE(RANK(rounds_cum_time[[#This Row],[52]],rounds_cum_time[52],1),"."))</f>
        <v>25.</v>
      </c>
      <c r="BJ26" s="142" t="str">
        <f>IF(ISBLANK(laps_times[[#This Row],[53]]),"DNF",CONCATENATE(RANK(rounds_cum_time[[#This Row],[53]],rounds_cum_time[53],1),"."))</f>
        <v>25.</v>
      </c>
      <c r="BK26" s="142" t="str">
        <f>IF(ISBLANK(laps_times[[#This Row],[54]]),"DNF",CONCATENATE(RANK(rounds_cum_time[[#This Row],[54]],rounds_cum_time[54],1),"."))</f>
        <v>25.</v>
      </c>
      <c r="BL26" s="142" t="str">
        <f>IF(ISBLANK(laps_times[[#This Row],[55]]),"DNF",CONCATENATE(RANK(rounds_cum_time[[#This Row],[55]],rounds_cum_time[55],1),"."))</f>
        <v>24.</v>
      </c>
      <c r="BM26" s="142" t="str">
        <f>IF(ISBLANK(laps_times[[#This Row],[56]]),"DNF",CONCATENATE(RANK(rounds_cum_time[[#This Row],[56]],rounds_cum_time[56],1),"."))</f>
        <v>23.</v>
      </c>
      <c r="BN26" s="142" t="str">
        <f>IF(ISBLANK(laps_times[[#This Row],[57]]),"DNF",CONCATENATE(RANK(rounds_cum_time[[#This Row],[57]],rounds_cum_time[57],1),"."))</f>
        <v>24.</v>
      </c>
      <c r="BO26" s="142" t="str">
        <f>IF(ISBLANK(laps_times[[#This Row],[58]]),"DNF",CONCATENATE(RANK(rounds_cum_time[[#This Row],[58]],rounds_cum_time[58],1),"."))</f>
        <v>23.</v>
      </c>
      <c r="BP26" s="142" t="str">
        <f>IF(ISBLANK(laps_times[[#This Row],[59]]),"DNF",CONCATENATE(RANK(rounds_cum_time[[#This Row],[59]],rounds_cum_time[59],1),"."))</f>
        <v>23.</v>
      </c>
      <c r="BQ26" s="142" t="str">
        <f>IF(ISBLANK(laps_times[[#This Row],[60]]),"DNF",CONCATENATE(RANK(rounds_cum_time[[#This Row],[60]],rounds_cum_time[60],1),"."))</f>
        <v>22.</v>
      </c>
      <c r="BR26" s="142" t="str">
        <f>IF(ISBLANK(laps_times[[#This Row],[61]]),"DNF",CONCATENATE(RANK(rounds_cum_time[[#This Row],[61]],rounds_cum_time[61],1),"."))</f>
        <v>21.</v>
      </c>
      <c r="BS26" s="142" t="str">
        <f>IF(ISBLANK(laps_times[[#This Row],[62]]),"DNF",CONCATENATE(RANK(rounds_cum_time[[#This Row],[62]],rounds_cum_time[62],1),"."))</f>
        <v>21.</v>
      </c>
      <c r="BT26" s="143" t="str">
        <f>IF(ISBLANK(laps_times[[#This Row],[63]]),"DNF",CONCATENATE(RANK(rounds_cum_time[[#This Row],[63]],rounds_cum_time[63],1),"."))</f>
        <v>21.</v>
      </c>
    </row>
    <row r="27" spans="2:72" x14ac:dyDescent="0.2">
      <c r="B27" s="130">
        <f>laps_times[[#This Row],[poř]]</f>
        <v>22</v>
      </c>
      <c r="C27" s="141">
        <f>laps_times[[#This Row],[s.č.]]</f>
        <v>108</v>
      </c>
      <c r="D27" s="131" t="str">
        <f>laps_times[[#This Row],[jméno]]</f>
        <v>Dvořáček Vlastimil</v>
      </c>
      <c r="E27" s="132">
        <f>laps_times[[#This Row],[roč]]</f>
        <v>1959</v>
      </c>
      <c r="F27" s="132" t="str">
        <f>laps_times[[#This Row],[kat]]</f>
        <v>MC</v>
      </c>
      <c r="G27" s="132">
        <f>laps_times[[#This Row],[poř_kat]]</f>
        <v>4</v>
      </c>
      <c r="H27" s="131" t="str">
        <f>laps_times[[#This Row],[klub]]</f>
        <v>-</v>
      </c>
      <c r="I27" s="134">
        <f>laps_times[[#This Row],[celk. čas]]</f>
        <v>0.14364201388888889</v>
      </c>
      <c r="J27" s="142" t="str">
        <f>IF(ISBLANK(laps_times[[#This Row],[1]]),"DNF",CONCATENATE(RANK(rounds_cum_time[[#This Row],[1]],rounds_cum_time[1],1),"."))</f>
        <v>31.</v>
      </c>
      <c r="K27" s="142" t="str">
        <f>IF(ISBLANK(laps_times[[#This Row],[2]]),"DNF",CONCATENATE(RANK(rounds_cum_time[[#This Row],[2]],rounds_cum_time[2],1),"."))</f>
        <v>31.</v>
      </c>
      <c r="L27" s="142" t="str">
        <f>IF(ISBLANK(laps_times[[#This Row],[3]]),"DNF",CONCATENATE(RANK(rounds_cum_time[[#This Row],[3]],rounds_cum_time[3],1),"."))</f>
        <v>30.</v>
      </c>
      <c r="M27" s="142" t="str">
        <f>IF(ISBLANK(laps_times[[#This Row],[4]]),"DNF",CONCATENATE(RANK(rounds_cum_time[[#This Row],[4]],rounds_cum_time[4],1),"."))</f>
        <v>30.</v>
      </c>
      <c r="N27" s="142" t="str">
        <f>IF(ISBLANK(laps_times[[#This Row],[5]]),"DNF",CONCATENATE(RANK(rounds_cum_time[[#This Row],[5]],rounds_cum_time[5],1),"."))</f>
        <v>30.</v>
      </c>
      <c r="O27" s="142" t="str">
        <f>IF(ISBLANK(laps_times[[#This Row],[6]]),"DNF",CONCATENATE(RANK(rounds_cum_time[[#This Row],[6]],rounds_cum_time[6],1),"."))</f>
        <v>30.</v>
      </c>
      <c r="P27" s="142" t="str">
        <f>IF(ISBLANK(laps_times[[#This Row],[7]]),"DNF",CONCATENATE(RANK(rounds_cum_time[[#This Row],[7]],rounds_cum_time[7],1),"."))</f>
        <v>30.</v>
      </c>
      <c r="Q27" s="142" t="str">
        <f>IF(ISBLANK(laps_times[[#This Row],[8]]),"DNF",CONCATENATE(RANK(rounds_cum_time[[#This Row],[8]],rounds_cum_time[8],1),"."))</f>
        <v>31.</v>
      </c>
      <c r="R27" s="142" t="str">
        <f>IF(ISBLANK(laps_times[[#This Row],[9]]),"DNF",CONCATENATE(RANK(rounds_cum_time[[#This Row],[9]],rounds_cum_time[9],1),"."))</f>
        <v>31.</v>
      </c>
      <c r="S27" s="142" t="str">
        <f>IF(ISBLANK(laps_times[[#This Row],[10]]),"DNF",CONCATENATE(RANK(rounds_cum_time[[#This Row],[10]],rounds_cum_time[10],1),"."))</f>
        <v>30.</v>
      </c>
      <c r="T27" s="142" t="str">
        <f>IF(ISBLANK(laps_times[[#This Row],[11]]),"DNF",CONCATENATE(RANK(rounds_cum_time[[#This Row],[11]],rounds_cum_time[11],1),"."))</f>
        <v>31.</v>
      </c>
      <c r="U27" s="142" t="str">
        <f>IF(ISBLANK(laps_times[[#This Row],[12]]),"DNF",CONCATENATE(RANK(rounds_cum_time[[#This Row],[12]],rounds_cum_time[12],1),"."))</f>
        <v>32.</v>
      </c>
      <c r="V27" s="142" t="str">
        <f>IF(ISBLANK(laps_times[[#This Row],[13]]),"DNF",CONCATENATE(RANK(rounds_cum_time[[#This Row],[13]],rounds_cum_time[13],1),"."))</f>
        <v>33.</v>
      </c>
      <c r="W27" s="142" t="str">
        <f>IF(ISBLANK(laps_times[[#This Row],[14]]),"DNF",CONCATENATE(RANK(rounds_cum_time[[#This Row],[14]],rounds_cum_time[14],1),"."))</f>
        <v>35.</v>
      </c>
      <c r="X27" s="142" t="str">
        <f>IF(ISBLANK(laps_times[[#This Row],[15]]),"DNF",CONCATENATE(RANK(rounds_cum_time[[#This Row],[15]],rounds_cum_time[15],1),"."))</f>
        <v>35.</v>
      </c>
      <c r="Y27" s="142" t="str">
        <f>IF(ISBLANK(laps_times[[#This Row],[16]]),"DNF",CONCATENATE(RANK(rounds_cum_time[[#This Row],[16]],rounds_cum_time[16],1),"."))</f>
        <v>36.</v>
      </c>
      <c r="Z27" s="142" t="str">
        <f>IF(ISBLANK(laps_times[[#This Row],[17]]),"DNF",CONCATENATE(RANK(rounds_cum_time[[#This Row],[17]],rounds_cum_time[17],1),"."))</f>
        <v>37.</v>
      </c>
      <c r="AA27" s="142" t="str">
        <f>IF(ISBLANK(laps_times[[#This Row],[18]]),"DNF",CONCATENATE(RANK(rounds_cum_time[[#This Row],[18]],rounds_cum_time[18],1),"."))</f>
        <v>37.</v>
      </c>
      <c r="AB27" s="142" t="str">
        <f>IF(ISBLANK(laps_times[[#This Row],[19]]),"DNF",CONCATENATE(RANK(rounds_cum_time[[#This Row],[19]],rounds_cum_time[19],1),"."))</f>
        <v>37.</v>
      </c>
      <c r="AC27" s="142" t="str">
        <f>IF(ISBLANK(laps_times[[#This Row],[20]]),"DNF",CONCATENATE(RANK(rounds_cum_time[[#This Row],[20]],rounds_cum_time[20],1),"."))</f>
        <v>37.</v>
      </c>
      <c r="AD27" s="142" t="str">
        <f>IF(ISBLANK(laps_times[[#This Row],[21]]),"DNF",CONCATENATE(RANK(rounds_cum_time[[#This Row],[21]],rounds_cum_time[21],1),"."))</f>
        <v>36.</v>
      </c>
      <c r="AE27" s="142" t="str">
        <f>IF(ISBLANK(laps_times[[#This Row],[22]]),"DNF",CONCATENATE(RANK(rounds_cum_time[[#This Row],[22]],rounds_cum_time[22],1),"."))</f>
        <v>36.</v>
      </c>
      <c r="AF27" s="142" t="str">
        <f>IF(ISBLANK(laps_times[[#This Row],[23]]),"DNF",CONCATENATE(RANK(rounds_cum_time[[#This Row],[23]],rounds_cum_time[23],1),"."))</f>
        <v>37.</v>
      </c>
      <c r="AG27" s="142" t="str">
        <f>IF(ISBLANK(laps_times[[#This Row],[24]]),"DNF",CONCATENATE(RANK(rounds_cum_time[[#This Row],[24]],rounds_cum_time[24],1),"."))</f>
        <v>39.</v>
      </c>
      <c r="AH27" s="142" t="str">
        <f>IF(ISBLANK(laps_times[[#This Row],[25]]),"DNF",CONCATENATE(RANK(rounds_cum_time[[#This Row],[25]],rounds_cum_time[25],1),"."))</f>
        <v>40.</v>
      </c>
      <c r="AI27" s="142" t="str">
        <f>IF(ISBLANK(laps_times[[#This Row],[26]]),"DNF",CONCATENATE(RANK(rounds_cum_time[[#This Row],[26]],rounds_cum_time[26],1),"."))</f>
        <v>40.</v>
      </c>
      <c r="AJ27" s="142" t="str">
        <f>IF(ISBLANK(laps_times[[#This Row],[27]]),"DNF",CONCATENATE(RANK(rounds_cum_time[[#This Row],[27]],rounds_cum_time[27],1),"."))</f>
        <v>39.</v>
      </c>
      <c r="AK27" s="142" t="str">
        <f>IF(ISBLANK(laps_times[[#This Row],[28]]),"DNF",CONCATENATE(RANK(rounds_cum_time[[#This Row],[28]],rounds_cum_time[28],1),"."))</f>
        <v>37.</v>
      </c>
      <c r="AL27" s="142" t="str">
        <f>IF(ISBLANK(laps_times[[#This Row],[29]]),"DNF",CONCATENATE(RANK(rounds_cum_time[[#This Row],[29]],rounds_cum_time[29],1),"."))</f>
        <v>37.</v>
      </c>
      <c r="AM27" s="142" t="str">
        <f>IF(ISBLANK(laps_times[[#This Row],[30]]),"DNF",CONCATENATE(RANK(rounds_cum_time[[#This Row],[30]],rounds_cum_time[30],1),"."))</f>
        <v>37.</v>
      </c>
      <c r="AN27" s="142" t="str">
        <f>IF(ISBLANK(laps_times[[#This Row],[31]]),"DNF",CONCATENATE(RANK(rounds_cum_time[[#This Row],[31]],rounds_cum_time[31],1),"."))</f>
        <v>36.</v>
      </c>
      <c r="AO27" s="142" t="str">
        <f>IF(ISBLANK(laps_times[[#This Row],[32]]),"DNF",CONCATENATE(RANK(rounds_cum_time[[#This Row],[32]],rounds_cum_time[32],1),"."))</f>
        <v>35.</v>
      </c>
      <c r="AP27" s="142" t="str">
        <f>IF(ISBLANK(laps_times[[#This Row],[33]]),"DNF",CONCATENATE(RANK(rounds_cum_time[[#This Row],[33]],rounds_cum_time[33],1),"."))</f>
        <v>33.</v>
      </c>
      <c r="AQ27" s="142" t="str">
        <f>IF(ISBLANK(laps_times[[#This Row],[34]]),"DNF",CONCATENATE(RANK(rounds_cum_time[[#This Row],[34]],rounds_cum_time[34],1),"."))</f>
        <v>31.</v>
      </c>
      <c r="AR27" s="142" t="str">
        <f>IF(ISBLANK(laps_times[[#This Row],[35]]),"DNF",CONCATENATE(RANK(rounds_cum_time[[#This Row],[35]],rounds_cum_time[35],1),"."))</f>
        <v>31.</v>
      </c>
      <c r="AS27" s="142" t="str">
        <f>IF(ISBLANK(laps_times[[#This Row],[36]]),"DNF",CONCATENATE(RANK(rounds_cum_time[[#This Row],[36]],rounds_cum_time[36],1),"."))</f>
        <v>30.</v>
      </c>
      <c r="AT27" s="142" t="str">
        <f>IF(ISBLANK(laps_times[[#This Row],[37]]),"DNF",CONCATENATE(RANK(rounds_cum_time[[#This Row],[37]],rounds_cum_time[37],1),"."))</f>
        <v>29.</v>
      </c>
      <c r="AU27" s="142" t="str">
        <f>IF(ISBLANK(laps_times[[#This Row],[38]]),"DNF",CONCATENATE(RANK(rounds_cum_time[[#This Row],[38]],rounds_cum_time[38],1),"."))</f>
        <v>28.</v>
      </c>
      <c r="AV27" s="142" t="str">
        <f>IF(ISBLANK(laps_times[[#This Row],[39]]),"DNF",CONCATENATE(RANK(rounds_cum_time[[#This Row],[39]],rounds_cum_time[39],1),"."))</f>
        <v>28.</v>
      </c>
      <c r="AW27" s="142" t="str">
        <f>IF(ISBLANK(laps_times[[#This Row],[40]]),"DNF",CONCATENATE(RANK(rounds_cum_time[[#This Row],[40]],rounds_cum_time[40],1),"."))</f>
        <v>27.</v>
      </c>
      <c r="AX27" s="142" t="str">
        <f>IF(ISBLANK(laps_times[[#This Row],[41]]),"DNF",CONCATENATE(RANK(rounds_cum_time[[#This Row],[41]],rounds_cum_time[41],1),"."))</f>
        <v>27.</v>
      </c>
      <c r="AY27" s="142" t="str">
        <f>IF(ISBLANK(laps_times[[#This Row],[42]]),"DNF",CONCATENATE(RANK(rounds_cum_time[[#This Row],[42]],rounds_cum_time[42],1),"."))</f>
        <v>27.</v>
      </c>
      <c r="AZ27" s="142" t="str">
        <f>IF(ISBLANK(laps_times[[#This Row],[43]]),"DNF",CONCATENATE(RANK(rounds_cum_time[[#This Row],[43]],rounds_cum_time[43],1),"."))</f>
        <v>25.</v>
      </c>
      <c r="BA27" s="142" t="str">
        <f>IF(ISBLANK(laps_times[[#This Row],[44]]),"DNF",CONCATENATE(RANK(rounds_cum_time[[#This Row],[44]],rounds_cum_time[44],1),"."))</f>
        <v>25.</v>
      </c>
      <c r="BB27" s="142" t="str">
        <f>IF(ISBLANK(laps_times[[#This Row],[45]]),"DNF",CONCATENATE(RANK(rounds_cum_time[[#This Row],[45]],rounds_cum_time[45],1),"."))</f>
        <v>25.</v>
      </c>
      <c r="BC27" s="142" t="str">
        <f>IF(ISBLANK(laps_times[[#This Row],[46]]),"DNF",CONCATENATE(RANK(rounds_cum_time[[#This Row],[46]],rounds_cum_time[46],1),"."))</f>
        <v>25.</v>
      </c>
      <c r="BD27" s="142" t="str">
        <f>IF(ISBLANK(laps_times[[#This Row],[47]]),"DNF",CONCATENATE(RANK(rounds_cum_time[[#This Row],[47]],rounds_cum_time[47],1),"."))</f>
        <v>24.</v>
      </c>
      <c r="BE27" s="142" t="str">
        <f>IF(ISBLANK(laps_times[[#This Row],[48]]),"DNF",CONCATENATE(RANK(rounds_cum_time[[#This Row],[48]],rounds_cum_time[48],1),"."))</f>
        <v>24.</v>
      </c>
      <c r="BF27" s="142" t="str">
        <f>IF(ISBLANK(laps_times[[#This Row],[49]]),"DNF",CONCATENATE(RANK(rounds_cum_time[[#This Row],[49]],rounds_cum_time[49],1),"."))</f>
        <v>24.</v>
      </c>
      <c r="BG27" s="142" t="str">
        <f>IF(ISBLANK(laps_times[[#This Row],[50]]),"DNF",CONCATENATE(RANK(rounds_cum_time[[#This Row],[50]],rounds_cum_time[50],1),"."))</f>
        <v>24.</v>
      </c>
      <c r="BH27" s="142" t="str">
        <f>IF(ISBLANK(laps_times[[#This Row],[51]]),"DNF",CONCATENATE(RANK(rounds_cum_time[[#This Row],[51]],rounds_cum_time[51],1),"."))</f>
        <v>24.</v>
      </c>
      <c r="BI27" s="142" t="str">
        <f>IF(ISBLANK(laps_times[[#This Row],[52]]),"DNF",CONCATENATE(RANK(rounds_cum_time[[#This Row],[52]],rounds_cum_time[52],1),"."))</f>
        <v>24.</v>
      </c>
      <c r="BJ27" s="142" t="str">
        <f>IF(ISBLANK(laps_times[[#This Row],[53]]),"DNF",CONCATENATE(RANK(rounds_cum_time[[#This Row],[53]],rounds_cum_time[53],1),"."))</f>
        <v>22.</v>
      </c>
      <c r="BK27" s="142" t="str">
        <f>IF(ISBLANK(laps_times[[#This Row],[54]]),"DNF",CONCATENATE(RANK(rounds_cum_time[[#This Row],[54]],rounds_cum_time[54],1),"."))</f>
        <v>22.</v>
      </c>
      <c r="BL27" s="142" t="str">
        <f>IF(ISBLANK(laps_times[[#This Row],[55]]),"DNF",CONCATENATE(RANK(rounds_cum_time[[#This Row],[55]],rounds_cum_time[55],1),"."))</f>
        <v>22.</v>
      </c>
      <c r="BM27" s="142" t="str">
        <f>IF(ISBLANK(laps_times[[#This Row],[56]]),"DNF",CONCATENATE(RANK(rounds_cum_time[[#This Row],[56]],rounds_cum_time[56],1),"."))</f>
        <v>22.</v>
      </c>
      <c r="BN27" s="142" t="str">
        <f>IF(ISBLANK(laps_times[[#This Row],[57]]),"DNF",CONCATENATE(RANK(rounds_cum_time[[#This Row],[57]],rounds_cum_time[57],1),"."))</f>
        <v>21.</v>
      </c>
      <c r="BO27" s="142" t="str">
        <f>IF(ISBLANK(laps_times[[#This Row],[58]]),"DNF",CONCATENATE(RANK(rounds_cum_time[[#This Row],[58]],rounds_cum_time[58],1),"."))</f>
        <v>21.</v>
      </c>
      <c r="BP27" s="142" t="str">
        <f>IF(ISBLANK(laps_times[[#This Row],[59]]),"DNF",CONCATENATE(RANK(rounds_cum_time[[#This Row],[59]],rounds_cum_time[59],1),"."))</f>
        <v>22.</v>
      </c>
      <c r="BQ27" s="142" t="str">
        <f>IF(ISBLANK(laps_times[[#This Row],[60]]),"DNF",CONCATENATE(RANK(rounds_cum_time[[#This Row],[60]],rounds_cum_time[60],1),"."))</f>
        <v>23.</v>
      </c>
      <c r="BR27" s="142" t="str">
        <f>IF(ISBLANK(laps_times[[#This Row],[61]]),"DNF",CONCATENATE(RANK(rounds_cum_time[[#This Row],[61]],rounds_cum_time[61],1),"."))</f>
        <v>23.</v>
      </c>
      <c r="BS27" s="142" t="str">
        <f>IF(ISBLANK(laps_times[[#This Row],[62]]),"DNF",CONCATENATE(RANK(rounds_cum_time[[#This Row],[62]],rounds_cum_time[62],1),"."))</f>
        <v>22.</v>
      </c>
      <c r="BT27" s="143" t="str">
        <f>IF(ISBLANK(laps_times[[#This Row],[63]]),"DNF",CONCATENATE(RANK(rounds_cum_time[[#This Row],[63]],rounds_cum_time[63],1),"."))</f>
        <v>22.</v>
      </c>
    </row>
    <row r="28" spans="2:72" x14ac:dyDescent="0.2">
      <c r="B28" s="130">
        <f>laps_times[[#This Row],[poř]]</f>
        <v>23</v>
      </c>
      <c r="C28" s="141">
        <f>laps_times[[#This Row],[s.č.]]</f>
        <v>40</v>
      </c>
      <c r="D28" s="131" t="str">
        <f>laps_times[[#This Row],[jméno]]</f>
        <v>Švanda Petr</v>
      </c>
      <c r="E28" s="132">
        <f>laps_times[[#This Row],[roč]]</f>
        <v>1967</v>
      </c>
      <c r="F28" s="132" t="str">
        <f>laps_times[[#This Row],[kat]]</f>
        <v>MB</v>
      </c>
      <c r="G28" s="132">
        <f>laps_times[[#This Row],[poř_kat]]</f>
        <v>11</v>
      </c>
      <c r="H28" s="131" t="str">
        <f>laps_times[[#This Row],[klub]]</f>
        <v>Maraton Klub Kladno</v>
      </c>
      <c r="I28" s="134">
        <f>laps_times[[#This Row],[celk. čas]]</f>
        <v>0.14388787037037037</v>
      </c>
      <c r="J28" s="142" t="str">
        <f>IF(ISBLANK(laps_times[[#This Row],[1]]),"DNF",CONCATENATE(RANK(rounds_cum_time[[#This Row],[1]],rounds_cum_time[1],1),"."))</f>
        <v>69.</v>
      </c>
      <c r="K28" s="142" t="str">
        <f>IF(ISBLANK(laps_times[[#This Row],[2]]),"DNF",CONCATENATE(RANK(rounds_cum_time[[#This Row],[2]],rounds_cum_time[2],1),"."))</f>
        <v>69.</v>
      </c>
      <c r="L28" s="142" t="str">
        <f>IF(ISBLANK(laps_times[[#This Row],[3]]),"DNF",CONCATENATE(RANK(rounds_cum_time[[#This Row],[3]],rounds_cum_time[3],1),"."))</f>
        <v>70.</v>
      </c>
      <c r="M28" s="142" t="str">
        <f>IF(ISBLANK(laps_times[[#This Row],[4]]),"DNF",CONCATENATE(RANK(rounds_cum_time[[#This Row],[4]],rounds_cum_time[4],1),"."))</f>
        <v>69.</v>
      </c>
      <c r="N28" s="142" t="str">
        <f>IF(ISBLANK(laps_times[[#This Row],[5]]),"DNF",CONCATENATE(RANK(rounds_cum_time[[#This Row],[5]],rounds_cum_time[5],1),"."))</f>
        <v>68.</v>
      </c>
      <c r="O28" s="142" t="str">
        <f>IF(ISBLANK(laps_times[[#This Row],[6]]),"DNF",CONCATENATE(RANK(rounds_cum_time[[#This Row],[6]],rounds_cum_time[6],1),"."))</f>
        <v>68.</v>
      </c>
      <c r="P28" s="142" t="str">
        <f>IF(ISBLANK(laps_times[[#This Row],[7]]),"DNF",CONCATENATE(RANK(rounds_cum_time[[#This Row],[7]],rounds_cum_time[7],1),"."))</f>
        <v>67.</v>
      </c>
      <c r="Q28" s="142" t="str">
        <f>IF(ISBLANK(laps_times[[#This Row],[8]]),"DNF",CONCATENATE(RANK(rounds_cum_time[[#This Row],[8]],rounds_cum_time[8],1),"."))</f>
        <v>67.</v>
      </c>
      <c r="R28" s="142" t="str">
        <f>IF(ISBLANK(laps_times[[#This Row],[9]]),"DNF",CONCATENATE(RANK(rounds_cum_time[[#This Row],[9]],rounds_cum_time[9],1),"."))</f>
        <v>67.</v>
      </c>
      <c r="S28" s="142" t="str">
        <f>IF(ISBLANK(laps_times[[#This Row],[10]]),"DNF",CONCATENATE(RANK(rounds_cum_time[[#This Row],[10]],rounds_cum_time[10],1),"."))</f>
        <v>67.</v>
      </c>
      <c r="T28" s="142" t="str">
        <f>IF(ISBLANK(laps_times[[#This Row],[11]]),"DNF",CONCATENATE(RANK(rounds_cum_time[[#This Row],[11]],rounds_cum_time[11],1),"."))</f>
        <v>66.</v>
      </c>
      <c r="U28" s="142" t="str">
        <f>IF(ISBLANK(laps_times[[#This Row],[12]]),"DNF",CONCATENATE(RANK(rounds_cum_time[[#This Row],[12]],rounds_cum_time[12],1),"."))</f>
        <v>64.</v>
      </c>
      <c r="V28" s="142" t="str">
        <f>IF(ISBLANK(laps_times[[#This Row],[13]]),"DNF",CONCATENATE(RANK(rounds_cum_time[[#This Row],[13]],rounds_cum_time[13],1),"."))</f>
        <v>63.</v>
      </c>
      <c r="W28" s="142" t="str">
        <f>IF(ISBLANK(laps_times[[#This Row],[14]]),"DNF",CONCATENATE(RANK(rounds_cum_time[[#This Row],[14]],rounds_cum_time[14],1),"."))</f>
        <v>64.</v>
      </c>
      <c r="X28" s="142" t="str">
        <f>IF(ISBLANK(laps_times[[#This Row],[15]]),"DNF",CONCATENATE(RANK(rounds_cum_time[[#This Row],[15]],rounds_cum_time[15],1),"."))</f>
        <v>61.</v>
      </c>
      <c r="Y28" s="142" t="str">
        <f>IF(ISBLANK(laps_times[[#This Row],[16]]),"DNF",CONCATENATE(RANK(rounds_cum_time[[#This Row],[16]],rounds_cum_time[16],1),"."))</f>
        <v>62.</v>
      </c>
      <c r="Z28" s="142" t="str">
        <f>IF(ISBLANK(laps_times[[#This Row],[17]]),"DNF",CONCATENATE(RANK(rounds_cum_time[[#This Row],[17]],rounds_cum_time[17],1),"."))</f>
        <v>61.</v>
      </c>
      <c r="AA28" s="142" t="str">
        <f>IF(ISBLANK(laps_times[[#This Row],[18]]),"DNF",CONCATENATE(RANK(rounds_cum_time[[#This Row],[18]],rounds_cum_time[18],1),"."))</f>
        <v>59.</v>
      </c>
      <c r="AB28" s="142" t="str">
        <f>IF(ISBLANK(laps_times[[#This Row],[19]]),"DNF",CONCATENATE(RANK(rounds_cum_time[[#This Row],[19]],rounds_cum_time[19],1),"."))</f>
        <v>59.</v>
      </c>
      <c r="AC28" s="142" t="str">
        <f>IF(ISBLANK(laps_times[[#This Row],[20]]),"DNF",CONCATENATE(RANK(rounds_cum_time[[#This Row],[20]],rounds_cum_time[20],1),"."))</f>
        <v>59.</v>
      </c>
      <c r="AD28" s="142" t="str">
        <f>IF(ISBLANK(laps_times[[#This Row],[21]]),"DNF",CONCATENATE(RANK(rounds_cum_time[[#This Row],[21]],rounds_cum_time[21],1),"."))</f>
        <v>58.</v>
      </c>
      <c r="AE28" s="142" t="str">
        <f>IF(ISBLANK(laps_times[[#This Row],[22]]),"DNF",CONCATENATE(RANK(rounds_cum_time[[#This Row],[22]],rounds_cum_time[22],1),"."))</f>
        <v>55.</v>
      </c>
      <c r="AF28" s="142" t="str">
        <f>IF(ISBLANK(laps_times[[#This Row],[23]]),"DNF",CONCATENATE(RANK(rounds_cum_time[[#This Row],[23]],rounds_cum_time[23],1),"."))</f>
        <v>53.</v>
      </c>
      <c r="AG28" s="142" t="str">
        <f>IF(ISBLANK(laps_times[[#This Row],[24]]),"DNF",CONCATENATE(RANK(rounds_cum_time[[#This Row],[24]],rounds_cum_time[24],1),"."))</f>
        <v>52.</v>
      </c>
      <c r="AH28" s="142" t="str">
        <f>IF(ISBLANK(laps_times[[#This Row],[25]]),"DNF",CONCATENATE(RANK(rounds_cum_time[[#This Row],[25]],rounds_cum_time[25],1),"."))</f>
        <v>52.</v>
      </c>
      <c r="AI28" s="142" t="str">
        <f>IF(ISBLANK(laps_times[[#This Row],[26]]),"DNF",CONCATENATE(RANK(rounds_cum_time[[#This Row],[26]],rounds_cum_time[26],1),"."))</f>
        <v>52.</v>
      </c>
      <c r="AJ28" s="142" t="str">
        <f>IF(ISBLANK(laps_times[[#This Row],[27]]),"DNF",CONCATENATE(RANK(rounds_cum_time[[#This Row],[27]],rounds_cum_time[27],1),"."))</f>
        <v>51.</v>
      </c>
      <c r="AK28" s="142" t="str">
        <f>IF(ISBLANK(laps_times[[#This Row],[28]]),"DNF",CONCATENATE(RANK(rounds_cum_time[[#This Row],[28]],rounds_cum_time[28],1),"."))</f>
        <v>49.</v>
      </c>
      <c r="AL28" s="142" t="str">
        <f>IF(ISBLANK(laps_times[[#This Row],[29]]),"DNF",CONCATENATE(RANK(rounds_cum_time[[#This Row],[29]],rounds_cum_time[29],1),"."))</f>
        <v>47.</v>
      </c>
      <c r="AM28" s="142" t="str">
        <f>IF(ISBLANK(laps_times[[#This Row],[30]]),"DNF",CONCATENATE(RANK(rounds_cum_time[[#This Row],[30]],rounds_cum_time[30],1),"."))</f>
        <v>47.</v>
      </c>
      <c r="AN28" s="142" t="str">
        <f>IF(ISBLANK(laps_times[[#This Row],[31]]),"DNF",CONCATENATE(RANK(rounds_cum_time[[#This Row],[31]],rounds_cum_time[31],1),"."))</f>
        <v>46.</v>
      </c>
      <c r="AO28" s="142" t="str">
        <f>IF(ISBLANK(laps_times[[#This Row],[32]]),"DNF",CONCATENATE(RANK(rounds_cum_time[[#This Row],[32]],rounds_cum_time[32],1),"."))</f>
        <v>44.</v>
      </c>
      <c r="AP28" s="142" t="str">
        <f>IF(ISBLANK(laps_times[[#This Row],[33]]),"DNF",CONCATENATE(RANK(rounds_cum_time[[#This Row],[33]],rounds_cum_time[33],1),"."))</f>
        <v>44.</v>
      </c>
      <c r="AQ28" s="142" t="str">
        <f>IF(ISBLANK(laps_times[[#This Row],[34]]),"DNF",CONCATENATE(RANK(rounds_cum_time[[#This Row],[34]],rounds_cum_time[34],1),"."))</f>
        <v>44.</v>
      </c>
      <c r="AR28" s="142" t="str">
        <f>IF(ISBLANK(laps_times[[#This Row],[35]]),"DNF",CONCATENATE(RANK(rounds_cum_time[[#This Row],[35]],rounds_cum_time[35],1),"."))</f>
        <v>44.</v>
      </c>
      <c r="AS28" s="142" t="str">
        <f>IF(ISBLANK(laps_times[[#This Row],[36]]),"DNF",CONCATENATE(RANK(rounds_cum_time[[#This Row],[36]],rounds_cum_time[36],1),"."))</f>
        <v>41.</v>
      </c>
      <c r="AT28" s="142" t="str">
        <f>IF(ISBLANK(laps_times[[#This Row],[37]]),"DNF",CONCATENATE(RANK(rounds_cum_time[[#This Row],[37]],rounds_cum_time[37],1),"."))</f>
        <v>39.</v>
      </c>
      <c r="AU28" s="142" t="str">
        <f>IF(ISBLANK(laps_times[[#This Row],[38]]),"DNF",CONCATENATE(RANK(rounds_cum_time[[#This Row],[38]],rounds_cum_time[38],1),"."))</f>
        <v>38.</v>
      </c>
      <c r="AV28" s="142" t="str">
        <f>IF(ISBLANK(laps_times[[#This Row],[39]]),"DNF",CONCATENATE(RANK(rounds_cum_time[[#This Row],[39]],rounds_cum_time[39],1),"."))</f>
        <v>36.</v>
      </c>
      <c r="AW28" s="142" t="str">
        <f>IF(ISBLANK(laps_times[[#This Row],[40]]),"DNF",CONCATENATE(RANK(rounds_cum_time[[#This Row],[40]],rounds_cum_time[40],1),"."))</f>
        <v>36.</v>
      </c>
      <c r="AX28" s="142" t="str">
        <f>IF(ISBLANK(laps_times[[#This Row],[41]]),"DNF",CONCATENATE(RANK(rounds_cum_time[[#This Row],[41]],rounds_cum_time[41],1),"."))</f>
        <v>35.</v>
      </c>
      <c r="AY28" s="142" t="str">
        <f>IF(ISBLANK(laps_times[[#This Row],[42]]),"DNF",CONCATENATE(RANK(rounds_cum_time[[#This Row],[42]],rounds_cum_time[42],1),"."))</f>
        <v>33.</v>
      </c>
      <c r="AZ28" s="142" t="str">
        <f>IF(ISBLANK(laps_times[[#This Row],[43]]),"DNF",CONCATENATE(RANK(rounds_cum_time[[#This Row],[43]],rounds_cum_time[43],1),"."))</f>
        <v>33.</v>
      </c>
      <c r="BA28" s="142" t="str">
        <f>IF(ISBLANK(laps_times[[#This Row],[44]]),"DNF",CONCATENATE(RANK(rounds_cum_time[[#This Row],[44]],rounds_cum_time[44],1),"."))</f>
        <v>33.</v>
      </c>
      <c r="BB28" s="142" t="str">
        <f>IF(ISBLANK(laps_times[[#This Row],[45]]),"DNF",CONCATENATE(RANK(rounds_cum_time[[#This Row],[45]],rounds_cum_time[45],1),"."))</f>
        <v>31.</v>
      </c>
      <c r="BC28" s="142" t="str">
        <f>IF(ISBLANK(laps_times[[#This Row],[46]]),"DNF",CONCATENATE(RANK(rounds_cum_time[[#This Row],[46]],rounds_cum_time[46],1),"."))</f>
        <v>30.</v>
      </c>
      <c r="BD28" s="142" t="str">
        <f>IF(ISBLANK(laps_times[[#This Row],[47]]),"DNF",CONCATENATE(RANK(rounds_cum_time[[#This Row],[47]],rounds_cum_time[47],1),"."))</f>
        <v>29.</v>
      </c>
      <c r="BE28" s="142" t="str">
        <f>IF(ISBLANK(laps_times[[#This Row],[48]]),"DNF",CONCATENATE(RANK(rounds_cum_time[[#This Row],[48]],rounds_cum_time[48],1),"."))</f>
        <v>28.</v>
      </c>
      <c r="BF28" s="142" t="str">
        <f>IF(ISBLANK(laps_times[[#This Row],[49]]),"DNF",CONCATENATE(RANK(rounds_cum_time[[#This Row],[49]],rounds_cum_time[49],1),"."))</f>
        <v>28.</v>
      </c>
      <c r="BG28" s="142" t="str">
        <f>IF(ISBLANK(laps_times[[#This Row],[50]]),"DNF",CONCATENATE(RANK(rounds_cum_time[[#This Row],[50]],rounds_cum_time[50],1),"."))</f>
        <v>28.</v>
      </c>
      <c r="BH28" s="142" t="str">
        <f>IF(ISBLANK(laps_times[[#This Row],[51]]),"DNF",CONCATENATE(RANK(rounds_cum_time[[#This Row],[51]],rounds_cum_time[51],1),"."))</f>
        <v>28.</v>
      </c>
      <c r="BI28" s="142" t="str">
        <f>IF(ISBLANK(laps_times[[#This Row],[52]]),"DNF",CONCATENATE(RANK(rounds_cum_time[[#This Row],[52]],rounds_cum_time[52],1),"."))</f>
        <v>27.</v>
      </c>
      <c r="BJ28" s="142" t="str">
        <f>IF(ISBLANK(laps_times[[#This Row],[53]]),"DNF",CONCATENATE(RANK(rounds_cum_time[[#This Row],[53]],rounds_cum_time[53],1),"."))</f>
        <v>27.</v>
      </c>
      <c r="BK28" s="142" t="str">
        <f>IF(ISBLANK(laps_times[[#This Row],[54]]),"DNF",CONCATENATE(RANK(rounds_cum_time[[#This Row],[54]],rounds_cum_time[54],1),"."))</f>
        <v>27.</v>
      </c>
      <c r="BL28" s="142" t="str">
        <f>IF(ISBLANK(laps_times[[#This Row],[55]]),"DNF",CONCATENATE(RANK(rounds_cum_time[[#This Row],[55]],rounds_cum_time[55],1),"."))</f>
        <v>26.</v>
      </c>
      <c r="BM28" s="142" t="str">
        <f>IF(ISBLANK(laps_times[[#This Row],[56]]),"DNF",CONCATENATE(RANK(rounds_cum_time[[#This Row],[56]],rounds_cum_time[56],1),"."))</f>
        <v>25.</v>
      </c>
      <c r="BN28" s="142" t="str">
        <f>IF(ISBLANK(laps_times[[#This Row],[57]]),"DNF",CONCATENATE(RANK(rounds_cum_time[[#This Row],[57]],rounds_cum_time[57],1),"."))</f>
        <v>25.</v>
      </c>
      <c r="BO28" s="142" t="str">
        <f>IF(ISBLANK(laps_times[[#This Row],[58]]),"DNF",CONCATENATE(RANK(rounds_cum_time[[#This Row],[58]],rounds_cum_time[58],1),"."))</f>
        <v>24.</v>
      </c>
      <c r="BP28" s="142" t="str">
        <f>IF(ISBLANK(laps_times[[#This Row],[59]]),"DNF",CONCATENATE(RANK(rounds_cum_time[[#This Row],[59]],rounds_cum_time[59],1),"."))</f>
        <v>24.</v>
      </c>
      <c r="BQ28" s="142" t="str">
        <f>IF(ISBLANK(laps_times[[#This Row],[60]]),"DNF",CONCATENATE(RANK(rounds_cum_time[[#This Row],[60]],rounds_cum_time[60],1),"."))</f>
        <v>24.</v>
      </c>
      <c r="BR28" s="142" t="str">
        <f>IF(ISBLANK(laps_times[[#This Row],[61]]),"DNF",CONCATENATE(RANK(rounds_cum_time[[#This Row],[61]],rounds_cum_time[61],1),"."))</f>
        <v>24.</v>
      </c>
      <c r="BS28" s="142" t="str">
        <f>IF(ISBLANK(laps_times[[#This Row],[62]]),"DNF",CONCATENATE(RANK(rounds_cum_time[[#This Row],[62]],rounds_cum_time[62],1),"."))</f>
        <v>23.</v>
      </c>
      <c r="BT28" s="143" t="str">
        <f>IF(ISBLANK(laps_times[[#This Row],[63]]),"DNF",CONCATENATE(RANK(rounds_cum_time[[#This Row],[63]],rounds_cum_time[63],1),"."))</f>
        <v>23.</v>
      </c>
    </row>
    <row r="29" spans="2:72" x14ac:dyDescent="0.2">
      <c r="B29" s="130">
        <f>laps_times[[#This Row],[poř]]</f>
        <v>24</v>
      </c>
      <c r="C29" s="141">
        <f>laps_times[[#This Row],[s.č.]]</f>
        <v>22</v>
      </c>
      <c r="D29" s="131" t="str">
        <f>laps_times[[#This Row],[jméno]]</f>
        <v>Kolář Ivan</v>
      </c>
      <c r="E29" s="132">
        <f>laps_times[[#This Row],[roč]]</f>
        <v>1963</v>
      </c>
      <c r="F29" s="132" t="str">
        <f>laps_times[[#This Row],[kat]]</f>
        <v>MC</v>
      </c>
      <c r="G29" s="132">
        <f>laps_times[[#This Row],[poř_kat]]</f>
        <v>5</v>
      </c>
      <c r="H29" s="131" t="str">
        <f>laps_times[[#This Row],[klub]]</f>
        <v>Arpida České Budějovice</v>
      </c>
      <c r="I29" s="134">
        <f>laps_times[[#This Row],[celk. čas]]</f>
        <v>0.14411009259259258</v>
      </c>
      <c r="J29" s="142" t="str">
        <f>IF(ISBLANK(laps_times[[#This Row],[1]]),"DNF",CONCATENATE(RANK(rounds_cum_time[[#This Row],[1]],rounds_cum_time[1],1),"."))</f>
        <v>16.</v>
      </c>
      <c r="K29" s="142" t="str">
        <f>IF(ISBLANK(laps_times[[#This Row],[2]]),"DNF",CONCATENATE(RANK(rounds_cum_time[[#This Row],[2]],rounds_cum_time[2],1),"."))</f>
        <v>16.</v>
      </c>
      <c r="L29" s="142" t="str">
        <f>IF(ISBLANK(laps_times[[#This Row],[3]]),"DNF",CONCATENATE(RANK(rounds_cum_time[[#This Row],[3]],rounds_cum_time[3],1),"."))</f>
        <v>17.</v>
      </c>
      <c r="M29" s="142" t="str">
        <f>IF(ISBLANK(laps_times[[#This Row],[4]]),"DNF",CONCATENATE(RANK(rounds_cum_time[[#This Row],[4]],rounds_cum_time[4],1),"."))</f>
        <v>17.</v>
      </c>
      <c r="N29" s="142" t="str">
        <f>IF(ISBLANK(laps_times[[#This Row],[5]]),"DNF",CONCATENATE(RANK(rounds_cum_time[[#This Row],[5]],rounds_cum_time[5],1),"."))</f>
        <v>17.</v>
      </c>
      <c r="O29" s="142" t="str">
        <f>IF(ISBLANK(laps_times[[#This Row],[6]]),"DNF",CONCATENATE(RANK(rounds_cum_time[[#This Row],[6]],rounds_cum_time[6],1),"."))</f>
        <v>17.</v>
      </c>
      <c r="P29" s="142" t="str">
        <f>IF(ISBLANK(laps_times[[#This Row],[7]]),"DNF",CONCATENATE(RANK(rounds_cum_time[[#This Row],[7]],rounds_cum_time[7],1),"."))</f>
        <v>16.</v>
      </c>
      <c r="Q29" s="142" t="str">
        <f>IF(ISBLANK(laps_times[[#This Row],[8]]),"DNF",CONCATENATE(RANK(rounds_cum_time[[#This Row],[8]],rounds_cum_time[8],1),"."))</f>
        <v>15.</v>
      </c>
      <c r="R29" s="142" t="str">
        <f>IF(ISBLANK(laps_times[[#This Row],[9]]),"DNF",CONCATENATE(RANK(rounds_cum_time[[#This Row],[9]],rounds_cum_time[9],1),"."))</f>
        <v>14.</v>
      </c>
      <c r="S29" s="142" t="str">
        <f>IF(ISBLANK(laps_times[[#This Row],[10]]),"DNF",CONCATENATE(RANK(rounds_cum_time[[#This Row],[10]],rounds_cum_time[10],1),"."))</f>
        <v>14.</v>
      </c>
      <c r="T29" s="142" t="str">
        <f>IF(ISBLANK(laps_times[[#This Row],[11]]),"DNF",CONCATENATE(RANK(rounds_cum_time[[#This Row],[11]],rounds_cum_time[11],1),"."))</f>
        <v>14.</v>
      </c>
      <c r="U29" s="142" t="str">
        <f>IF(ISBLANK(laps_times[[#This Row],[12]]),"DNF",CONCATENATE(RANK(rounds_cum_time[[#This Row],[12]],rounds_cum_time[12],1),"."))</f>
        <v>14.</v>
      </c>
      <c r="V29" s="142" t="str">
        <f>IF(ISBLANK(laps_times[[#This Row],[13]]),"DNF",CONCATENATE(RANK(rounds_cum_time[[#This Row],[13]],rounds_cum_time[13],1),"."))</f>
        <v>14.</v>
      </c>
      <c r="W29" s="142" t="str">
        <f>IF(ISBLANK(laps_times[[#This Row],[14]]),"DNF",CONCATENATE(RANK(rounds_cum_time[[#This Row],[14]],rounds_cum_time[14],1),"."))</f>
        <v>14.</v>
      </c>
      <c r="X29" s="142" t="str">
        <f>IF(ISBLANK(laps_times[[#This Row],[15]]),"DNF",CONCATENATE(RANK(rounds_cum_time[[#This Row],[15]],rounds_cum_time[15],1),"."))</f>
        <v>14.</v>
      </c>
      <c r="Y29" s="142" t="str">
        <f>IF(ISBLANK(laps_times[[#This Row],[16]]),"DNF",CONCATENATE(RANK(rounds_cum_time[[#This Row],[16]],rounds_cum_time[16],1),"."))</f>
        <v>14.</v>
      </c>
      <c r="Z29" s="142" t="str">
        <f>IF(ISBLANK(laps_times[[#This Row],[17]]),"DNF",CONCATENATE(RANK(rounds_cum_time[[#This Row],[17]],rounds_cum_time[17],1),"."))</f>
        <v>14.</v>
      </c>
      <c r="AA29" s="142" t="str">
        <f>IF(ISBLANK(laps_times[[#This Row],[18]]),"DNF",CONCATENATE(RANK(rounds_cum_time[[#This Row],[18]],rounds_cum_time[18],1),"."))</f>
        <v>14.</v>
      </c>
      <c r="AB29" s="142" t="str">
        <f>IF(ISBLANK(laps_times[[#This Row],[19]]),"DNF",CONCATENATE(RANK(rounds_cum_time[[#This Row],[19]],rounds_cum_time[19],1),"."))</f>
        <v>14.</v>
      </c>
      <c r="AC29" s="142" t="str">
        <f>IF(ISBLANK(laps_times[[#This Row],[20]]),"DNF",CONCATENATE(RANK(rounds_cum_time[[#This Row],[20]],rounds_cum_time[20],1),"."))</f>
        <v>14.</v>
      </c>
      <c r="AD29" s="142" t="str">
        <f>IF(ISBLANK(laps_times[[#This Row],[21]]),"DNF",CONCATENATE(RANK(rounds_cum_time[[#This Row],[21]],rounds_cum_time[21],1),"."))</f>
        <v>14.</v>
      </c>
      <c r="AE29" s="142" t="str">
        <f>IF(ISBLANK(laps_times[[#This Row],[22]]),"DNF",CONCATENATE(RANK(rounds_cum_time[[#This Row],[22]],rounds_cum_time[22],1),"."))</f>
        <v>14.</v>
      </c>
      <c r="AF29" s="142" t="str">
        <f>IF(ISBLANK(laps_times[[#This Row],[23]]),"DNF",CONCATENATE(RANK(rounds_cum_time[[#This Row],[23]],rounds_cum_time[23],1),"."))</f>
        <v>14.</v>
      </c>
      <c r="AG29" s="142" t="str">
        <f>IF(ISBLANK(laps_times[[#This Row],[24]]),"DNF",CONCATENATE(RANK(rounds_cum_time[[#This Row],[24]],rounds_cum_time[24],1),"."))</f>
        <v>13.</v>
      </c>
      <c r="AH29" s="142" t="str">
        <f>IF(ISBLANK(laps_times[[#This Row],[25]]),"DNF",CONCATENATE(RANK(rounds_cum_time[[#This Row],[25]],rounds_cum_time[25],1),"."))</f>
        <v>13.</v>
      </c>
      <c r="AI29" s="142" t="str">
        <f>IF(ISBLANK(laps_times[[#This Row],[26]]),"DNF",CONCATENATE(RANK(rounds_cum_time[[#This Row],[26]],rounds_cum_time[26],1),"."))</f>
        <v>13.</v>
      </c>
      <c r="AJ29" s="142" t="str">
        <f>IF(ISBLANK(laps_times[[#This Row],[27]]),"DNF",CONCATENATE(RANK(rounds_cum_time[[#This Row],[27]],rounds_cum_time[27],1),"."))</f>
        <v>13.</v>
      </c>
      <c r="AK29" s="142" t="str">
        <f>IF(ISBLANK(laps_times[[#This Row],[28]]),"DNF",CONCATENATE(RANK(rounds_cum_time[[#This Row],[28]],rounds_cum_time[28],1),"."))</f>
        <v>13.</v>
      </c>
      <c r="AL29" s="142" t="str">
        <f>IF(ISBLANK(laps_times[[#This Row],[29]]),"DNF",CONCATENATE(RANK(rounds_cum_time[[#This Row],[29]],rounds_cum_time[29],1),"."))</f>
        <v>13.</v>
      </c>
      <c r="AM29" s="142" t="str">
        <f>IF(ISBLANK(laps_times[[#This Row],[30]]),"DNF",CONCATENATE(RANK(rounds_cum_time[[#This Row],[30]],rounds_cum_time[30],1),"."))</f>
        <v>13.</v>
      </c>
      <c r="AN29" s="142" t="str">
        <f>IF(ISBLANK(laps_times[[#This Row],[31]]),"DNF",CONCATENATE(RANK(rounds_cum_time[[#This Row],[31]],rounds_cum_time[31],1),"."))</f>
        <v>13.</v>
      </c>
      <c r="AO29" s="142" t="str">
        <f>IF(ISBLANK(laps_times[[#This Row],[32]]),"DNF",CONCATENATE(RANK(rounds_cum_time[[#This Row],[32]],rounds_cum_time[32],1),"."))</f>
        <v>13.</v>
      </c>
      <c r="AP29" s="142" t="str">
        <f>IF(ISBLANK(laps_times[[#This Row],[33]]),"DNF",CONCATENATE(RANK(rounds_cum_time[[#This Row],[33]],rounds_cum_time[33],1),"."))</f>
        <v>13.</v>
      </c>
      <c r="AQ29" s="142" t="str">
        <f>IF(ISBLANK(laps_times[[#This Row],[34]]),"DNF",CONCATENATE(RANK(rounds_cum_time[[#This Row],[34]],rounds_cum_time[34],1),"."))</f>
        <v>13.</v>
      </c>
      <c r="AR29" s="142" t="str">
        <f>IF(ISBLANK(laps_times[[#This Row],[35]]),"DNF",CONCATENATE(RANK(rounds_cum_time[[#This Row],[35]],rounds_cum_time[35],1),"."))</f>
        <v>15.</v>
      </c>
      <c r="AS29" s="142" t="str">
        <f>IF(ISBLANK(laps_times[[#This Row],[36]]),"DNF",CONCATENATE(RANK(rounds_cum_time[[#This Row],[36]],rounds_cum_time[36],1),"."))</f>
        <v>15.</v>
      </c>
      <c r="AT29" s="142" t="str">
        <f>IF(ISBLANK(laps_times[[#This Row],[37]]),"DNF",CONCATENATE(RANK(rounds_cum_time[[#This Row],[37]],rounds_cum_time[37],1),"."))</f>
        <v>15.</v>
      </c>
      <c r="AU29" s="142" t="str">
        <f>IF(ISBLANK(laps_times[[#This Row],[38]]),"DNF",CONCATENATE(RANK(rounds_cum_time[[#This Row],[38]],rounds_cum_time[38],1),"."))</f>
        <v>15.</v>
      </c>
      <c r="AV29" s="142" t="str">
        <f>IF(ISBLANK(laps_times[[#This Row],[39]]),"DNF",CONCATENATE(RANK(rounds_cum_time[[#This Row],[39]],rounds_cum_time[39],1),"."))</f>
        <v>15.</v>
      </c>
      <c r="AW29" s="142" t="str">
        <f>IF(ISBLANK(laps_times[[#This Row],[40]]),"DNF",CONCATENATE(RANK(rounds_cum_time[[#This Row],[40]],rounds_cum_time[40],1),"."))</f>
        <v>15.</v>
      </c>
      <c r="AX29" s="142" t="str">
        <f>IF(ISBLANK(laps_times[[#This Row],[41]]),"DNF",CONCATENATE(RANK(rounds_cum_time[[#This Row],[41]],rounds_cum_time[41],1),"."))</f>
        <v>16.</v>
      </c>
      <c r="AY29" s="142" t="str">
        <f>IF(ISBLANK(laps_times[[#This Row],[42]]),"DNF",CONCATENATE(RANK(rounds_cum_time[[#This Row],[42]],rounds_cum_time[42],1),"."))</f>
        <v>16.</v>
      </c>
      <c r="AZ29" s="142" t="str">
        <f>IF(ISBLANK(laps_times[[#This Row],[43]]),"DNF",CONCATENATE(RANK(rounds_cum_time[[#This Row],[43]],rounds_cum_time[43],1),"."))</f>
        <v>16.</v>
      </c>
      <c r="BA29" s="142" t="str">
        <f>IF(ISBLANK(laps_times[[#This Row],[44]]),"DNF",CONCATENATE(RANK(rounds_cum_time[[#This Row],[44]],rounds_cum_time[44],1),"."))</f>
        <v>17.</v>
      </c>
      <c r="BB29" s="142" t="str">
        <f>IF(ISBLANK(laps_times[[#This Row],[45]]),"DNF",CONCATENATE(RANK(rounds_cum_time[[#This Row],[45]],rounds_cum_time[45],1),"."))</f>
        <v>17.</v>
      </c>
      <c r="BC29" s="142" t="str">
        <f>IF(ISBLANK(laps_times[[#This Row],[46]]),"DNF",CONCATENATE(RANK(rounds_cum_time[[#This Row],[46]],rounds_cum_time[46],1),"."))</f>
        <v>17.</v>
      </c>
      <c r="BD29" s="142" t="str">
        <f>IF(ISBLANK(laps_times[[#This Row],[47]]),"DNF",CONCATENATE(RANK(rounds_cum_time[[#This Row],[47]],rounds_cum_time[47],1),"."))</f>
        <v>17.</v>
      </c>
      <c r="BE29" s="142" t="str">
        <f>IF(ISBLANK(laps_times[[#This Row],[48]]),"DNF",CONCATENATE(RANK(rounds_cum_time[[#This Row],[48]],rounds_cum_time[48],1),"."))</f>
        <v>17.</v>
      </c>
      <c r="BF29" s="142" t="str">
        <f>IF(ISBLANK(laps_times[[#This Row],[49]]),"DNF",CONCATENATE(RANK(rounds_cum_time[[#This Row],[49]],rounds_cum_time[49],1),"."))</f>
        <v>17.</v>
      </c>
      <c r="BG29" s="142" t="str">
        <f>IF(ISBLANK(laps_times[[#This Row],[50]]),"DNF",CONCATENATE(RANK(rounds_cum_time[[#This Row],[50]],rounds_cum_time[50],1),"."))</f>
        <v>17.</v>
      </c>
      <c r="BH29" s="142" t="str">
        <f>IF(ISBLANK(laps_times[[#This Row],[51]]),"DNF",CONCATENATE(RANK(rounds_cum_time[[#This Row],[51]],rounds_cum_time[51],1),"."))</f>
        <v>17.</v>
      </c>
      <c r="BI29" s="142" t="str">
        <f>IF(ISBLANK(laps_times[[#This Row],[52]]),"DNF",CONCATENATE(RANK(rounds_cum_time[[#This Row],[52]],rounds_cum_time[52],1),"."))</f>
        <v>17.</v>
      </c>
      <c r="BJ29" s="142" t="str">
        <f>IF(ISBLANK(laps_times[[#This Row],[53]]),"DNF",CONCATENATE(RANK(rounds_cum_time[[#This Row],[53]],rounds_cum_time[53],1),"."))</f>
        <v>17.</v>
      </c>
      <c r="BK29" s="142" t="str">
        <f>IF(ISBLANK(laps_times[[#This Row],[54]]),"DNF",CONCATENATE(RANK(rounds_cum_time[[#This Row],[54]],rounds_cum_time[54],1),"."))</f>
        <v>17.</v>
      </c>
      <c r="BL29" s="142" t="str">
        <f>IF(ISBLANK(laps_times[[#This Row],[55]]),"DNF",CONCATENATE(RANK(rounds_cum_time[[#This Row],[55]],rounds_cum_time[55],1),"."))</f>
        <v>17.</v>
      </c>
      <c r="BM29" s="142" t="str">
        <f>IF(ISBLANK(laps_times[[#This Row],[56]]),"DNF",CONCATENATE(RANK(rounds_cum_time[[#This Row],[56]],rounds_cum_time[56],1),"."))</f>
        <v>17.</v>
      </c>
      <c r="BN29" s="142" t="str">
        <f>IF(ISBLANK(laps_times[[#This Row],[57]]),"DNF",CONCATENATE(RANK(rounds_cum_time[[#This Row],[57]],rounds_cum_time[57],1),"."))</f>
        <v>19.</v>
      </c>
      <c r="BO29" s="142" t="str">
        <f>IF(ISBLANK(laps_times[[#This Row],[58]]),"DNF",CONCATENATE(RANK(rounds_cum_time[[#This Row],[58]],rounds_cum_time[58],1),"."))</f>
        <v>19.</v>
      </c>
      <c r="BP29" s="142" t="str">
        <f>IF(ISBLANK(laps_times[[#This Row],[59]]),"DNF",CONCATENATE(RANK(rounds_cum_time[[#This Row],[59]],rounds_cum_time[59],1),"."))</f>
        <v>19.</v>
      </c>
      <c r="BQ29" s="142" t="str">
        <f>IF(ISBLANK(laps_times[[#This Row],[60]]),"DNF",CONCATENATE(RANK(rounds_cum_time[[#This Row],[60]],rounds_cum_time[60],1),"."))</f>
        <v>20.</v>
      </c>
      <c r="BR29" s="142" t="str">
        <f>IF(ISBLANK(laps_times[[#This Row],[61]]),"DNF",CONCATENATE(RANK(rounds_cum_time[[#This Row],[61]],rounds_cum_time[61],1),"."))</f>
        <v>22.</v>
      </c>
      <c r="BS29" s="142" t="str">
        <f>IF(ISBLANK(laps_times[[#This Row],[62]]),"DNF",CONCATENATE(RANK(rounds_cum_time[[#This Row],[62]],rounds_cum_time[62],1),"."))</f>
        <v>24.</v>
      </c>
      <c r="BT29" s="143" t="str">
        <f>IF(ISBLANK(laps_times[[#This Row],[63]]),"DNF",CONCATENATE(RANK(rounds_cum_time[[#This Row],[63]],rounds_cum_time[63],1),"."))</f>
        <v>24.</v>
      </c>
    </row>
    <row r="30" spans="2:72" x14ac:dyDescent="0.2">
      <c r="B30" s="130">
        <f>laps_times[[#This Row],[poř]]</f>
        <v>25</v>
      </c>
      <c r="C30" s="141">
        <f>laps_times[[#This Row],[s.č.]]</f>
        <v>53</v>
      </c>
      <c r="D30" s="131" t="str">
        <f>laps_times[[#This Row],[jméno]]</f>
        <v>Pinl Michal</v>
      </c>
      <c r="E30" s="132">
        <f>laps_times[[#This Row],[roč]]</f>
        <v>1968</v>
      </c>
      <c r="F30" s="132" t="str">
        <f>laps_times[[#This Row],[kat]]</f>
        <v>MB</v>
      </c>
      <c r="G30" s="132">
        <f>laps_times[[#This Row],[poř_kat]]</f>
        <v>12</v>
      </c>
      <c r="H30" s="131" t="str">
        <f>laps_times[[#This Row],[klub]]</f>
        <v>Jihočeský klub maratonců</v>
      </c>
      <c r="I30" s="134">
        <f>laps_times[[#This Row],[celk. čas]]</f>
        <v>0.14581531249999999</v>
      </c>
      <c r="J30" s="142" t="str">
        <f>IF(ISBLANK(laps_times[[#This Row],[1]]),"DNF",CONCATENATE(RANK(rounds_cum_time[[#This Row],[1]],rounds_cum_time[1],1),"."))</f>
        <v>27.</v>
      </c>
      <c r="K30" s="142" t="str">
        <f>IF(ISBLANK(laps_times[[#This Row],[2]]),"DNF",CONCATENATE(RANK(rounds_cum_time[[#This Row],[2]],rounds_cum_time[2],1),"."))</f>
        <v>29.</v>
      </c>
      <c r="L30" s="142" t="str">
        <f>IF(ISBLANK(laps_times[[#This Row],[3]]),"DNF",CONCATENATE(RANK(rounds_cum_time[[#This Row],[3]],rounds_cum_time[3],1),"."))</f>
        <v>29.</v>
      </c>
      <c r="M30" s="142" t="str">
        <f>IF(ISBLANK(laps_times[[#This Row],[4]]),"DNF",CONCATENATE(RANK(rounds_cum_time[[#This Row],[4]],rounds_cum_time[4],1),"."))</f>
        <v>29.</v>
      </c>
      <c r="N30" s="142" t="str">
        <f>IF(ISBLANK(laps_times[[#This Row],[5]]),"DNF",CONCATENATE(RANK(rounds_cum_time[[#This Row],[5]],rounds_cum_time[5],1),"."))</f>
        <v>29.</v>
      </c>
      <c r="O30" s="142" t="str">
        <f>IF(ISBLANK(laps_times[[#This Row],[6]]),"DNF",CONCATENATE(RANK(rounds_cum_time[[#This Row],[6]],rounds_cum_time[6],1),"."))</f>
        <v>29.</v>
      </c>
      <c r="P30" s="142" t="str">
        <f>IF(ISBLANK(laps_times[[#This Row],[7]]),"DNF",CONCATENATE(RANK(rounds_cum_time[[#This Row],[7]],rounds_cum_time[7],1),"."))</f>
        <v>29.</v>
      </c>
      <c r="Q30" s="142" t="str">
        <f>IF(ISBLANK(laps_times[[#This Row],[8]]),"DNF",CONCATENATE(RANK(rounds_cum_time[[#This Row],[8]],rounds_cum_time[8],1),"."))</f>
        <v>29.</v>
      </c>
      <c r="R30" s="142" t="str">
        <f>IF(ISBLANK(laps_times[[#This Row],[9]]),"DNF",CONCATENATE(RANK(rounds_cum_time[[#This Row],[9]],rounds_cum_time[9],1),"."))</f>
        <v>29.</v>
      </c>
      <c r="S30" s="142" t="str">
        <f>IF(ISBLANK(laps_times[[#This Row],[10]]),"DNF",CONCATENATE(RANK(rounds_cum_time[[#This Row],[10]],rounds_cum_time[10],1),"."))</f>
        <v>29.</v>
      </c>
      <c r="T30" s="142" t="str">
        <f>IF(ISBLANK(laps_times[[#This Row],[11]]),"DNF",CONCATENATE(RANK(rounds_cum_time[[#This Row],[11]],rounds_cum_time[11],1),"."))</f>
        <v>27.</v>
      </c>
      <c r="U30" s="142" t="str">
        <f>IF(ISBLANK(laps_times[[#This Row],[12]]),"DNF",CONCATENATE(RANK(rounds_cum_time[[#This Row],[12]],rounds_cum_time[12],1),"."))</f>
        <v>27.</v>
      </c>
      <c r="V30" s="142" t="str">
        <f>IF(ISBLANK(laps_times[[#This Row],[13]]),"DNF",CONCATENATE(RANK(rounds_cum_time[[#This Row],[13]],rounds_cum_time[13],1),"."))</f>
        <v>27.</v>
      </c>
      <c r="W30" s="142" t="str">
        <f>IF(ISBLANK(laps_times[[#This Row],[14]]),"DNF",CONCATENATE(RANK(rounds_cum_time[[#This Row],[14]],rounds_cum_time[14],1),"."))</f>
        <v>26.</v>
      </c>
      <c r="X30" s="142" t="str">
        <f>IF(ISBLANK(laps_times[[#This Row],[15]]),"DNF",CONCATENATE(RANK(rounds_cum_time[[#This Row],[15]],rounds_cum_time[15],1),"."))</f>
        <v>26.</v>
      </c>
      <c r="Y30" s="142" t="str">
        <f>IF(ISBLANK(laps_times[[#This Row],[16]]),"DNF",CONCATENATE(RANK(rounds_cum_time[[#This Row],[16]],rounds_cum_time[16],1),"."))</f>
        <v>25.</v>
      </c>
      <c r="Z30" s="142" t="str">
        <f>IF(ISBLANK(laps_times[[#This Row],[17]]),"DNF",CONCATENATE(RANK(rounds_cum_time[[#This Row],[17]],rounds_cum_time[17],1),"."))</f>
        <v>25.</v>
      </c>
      <c r="AA30" s="142" t="str">
        <f>IF(ISBLANK(laps_times[[#This Row],[18]]),"DNF",CONCATENATE(RANK(rounds_cum_time[[#This Row],[18]],rounds_cum_time[18],1),"."))</f>
        <v>25.</v>
      </c>
      <c r="AB30" s="142" t="str">
        <f>IF(ISBLANK(laps_times[[#This Row],[19]]),"DNF",CONCATENATE(RANK(rounds_cum_time[[#This Row],[19]],rounds_cum_time[19],1),"."))</f>
        <v>25.</v>
      </c>
      <c r="AC30" s="142" t="str">
        <f>IF(ISBLANK(laps_times[[#This Row],[20]]),"DNF",CONCATENATE(RANK(rounds_cum_time[[#This Row],[20]],rounds_cum_time[20],1),"."))</f>
        <v>25.</v>
      </c>
      <c r="AD30" s="142" t="str">
        <f>IF(ISBLANK(laps_times[[#This Row],[21]]),"DNF",CONCATENATE(RANK(rounds_cum_time[[#This Row],[21]],rounds_cum_time[21],1),"."))</f>
        <v>24.</v>
      </c>
      <c r="AE30" s="142" t="str">
        <f>IF(ISBLANK(laps_times[[#This Row],[22]]),"DNF",CONCATENATE(RANK(rounds_cum_time[[#This Row],[22]],rounds_cum_time[22],1),"."))</f>
        <v>24.</v>
      </c>
      <c r="AF30" s="142" t="str">
        <f>IF(ISBLANK(laps_times[[#This Row],[23]]),"DNF",CONCATENATE(RANK(rounds_cum_time[[#This Row],[23]],rounds_cum_time[23],1),"."))</f>
        <v>24.</v>
      </c>
      <c r="AG30" s="142" t="str">
        <f>IF(ISBLANK(laps_times[[#This Row],[24]]),"DNF",CONCATENATE(RANK(rounds_cum_time[[#This Row],[24]],rounds_cum_time[24],1),"."))</f>
        <v>24.</v>
      </c>
      <c r="AH30" s="142" t="str">
        <f>IF(ISBLANK(laps_times[[#This Row],[25]]),"DNF",CONCATENATE(RANK(rounds_cum_time[[#This Row],[25]],rounds_cum_time[25],1),"."))</f>
        <v>24.</v>
      </c>
      <c r="AI30" s="142" t="str">
        <f>IF(ISBLANK(laps_times[[#This Row],[26]]),"DNF",CONCATENATE(RANK(rounds_cum_time[[#This Row],[26]],rounds_cum_time[26],1),"."))</f>
        <v>23.</v>
      </c>
      <c r="AJ30" s="142" t="str">
        <f>IF(ISBLANK(laps_times[[#This Row],[27]]),"DNF",CONCATENATE(RANK(rounds_cum_time[[#This Row],[27]],rounds_cum_time[27],1),"."))</f>
        <v>23.</v>
      </c>
      <c r="AK30" s="142" t="str">
        <f>IF(ISBLANK(laps_times[[#This Row],[28]]),"DNF",CONCATENATE(RANK(rounds_cum_time[[#This Row],[28]],rounds_cum_time[28],1),"."))</f>
        <v>23.</v>
      </c>
      <c r="AL30" s="142" t="str">
        <f>IF(ISBLANK(laps_times[[#This Row],[29]]),"DNF",CONCATENATE(RANK(rounds_cum_time[[#This Row],[29]],rounds_cum_time[29],1),"."))</f>
        <v>23.</v>
      </c>
      <c r="AM30" s="142" t="str">
        <f>IF(ISBLANK(laps_times[[#This Row],[30]]),"DNF",CONCATENATE(RANK(rounds_cum_time[[#This Row],[30]],rounds_cum_time[30],1),"."))</f>
        <v>23.</v>
      </c>
      <c r="AN30" s="142" t="str">
        <f>IF(ISBLANK(laps_times[[#This Row],[31]]),"DNF",CONCATENATE(RANK(rounds_cum_time[[#This Row],[31]],rounds_cum_time[31],1),"."))</f>
        <v>23.</v>
      </c>
      <c r="AO30" s="142" t="str">
        <f>IF(ISBLANK(laps_times[[#This Row],[32]]),"DNF",CONCATENATE(RANK(rounds_cum_time[[#This Row],[32]],rounds_cum_time[32],1),"."))</f>
        <v>23.</v>
      </c>
      <c r="AP30" s="142" t="str">
        <f>IF(ISBLANK(laps_times[[#This Row],[33]]),"DNF",CONCATENATE(RANK(rounds_cum_time[[#This Row],[33]],rounds_cum_time[33],1),"."))</f>
        <v>23.</v>
      </c>
      <c r="AQ30" s="142" t="str">
        <f>IF(ISBLANK(laps_times[[#This Row],[34]]),"DNF",CONCATENATE(RANK(rounds_cum_time[[#This Row],[34]],rounds_cum_time[34],1),"."))</f>
        <v>23.</v>
      </c>
      <c r="AR30" s="142" t="str">
        <f>IF(ISBLANK(laps_times[[#This Row],[35]]),"DNF",CONCATENATE(RANK(rounds_cum_time[[#This Row],[35]],rounds_cum_time[35],1),"."))</f>
        <v>26.</v>
      </c>
      <c r="AS30" s="142" t="str">
        <f>IF(ISBLANK(laps_times[[#This Row],[36]]),"DNF",CONCATENATE(RANK(rounds_cum_time[[#This Row],[36]],rounds_cum_time[36],1),"."))</f>
        <v>25.</v>
      </c>
      <c r="AT30" s="142" t="str">
        <f>IF(ISBLANK(laps_times[[#This Row],[37]]),"DNF",CONCATENATE(RANK(rounds_cum_time[[#This Row],[37]],rounds_cum_time[37],1),"."))</f>
        <v>25.</v>
      </c>
      <c r="AU30" s="142" t="str">
        <f>IF(ISBLANK(laps_times[[#This Row],[38]]),"DNF",CONCATENATE(RANK(rounds_cum_time[[#This Row],[38]],rounds_cum_time[38],1),"."))</f>
        <v>25.</v>
      </c>
      <c r="AV30" s="142" t="str">
        <f>IF(ISBLANK(laps_times[[#This Row],[39]]),"DNF",CONCATENATE(RANK(rounds_cum_time[[#This Row],[39]],rounds_cum_time[39],1),"."))</f>
        <v>25.</v>
      </c>
      <c r="AW30" s="142" t="str">
        <f>IF(ISBLANK(laps_times[[#This Row],[40]]),"DNF",CONCATENATE(RANK(rounds_cum_time[[#This Row],[40]],rounds_cum_time[40],1),"."))</f>
        <v>25.</v>
      </c>
      <c r="AX30" s="142" t="str">
        <f>IF(ISBLANK(laps_times[[#This Row],[41]]),"DNF",CONCATENATE(RANK(rounds_cum_time[[#This Row],[41]],rounds_cum_time[41],1),"."))</f>
        <v>25.</v>
      </c>
      <c r="AY30" s="142" t="str">
        <f>IF(ISBLANK(laps_times[[#This Row],[42]]),"DNF",CONCATENATE(RANK(rounds_cum_time[[#This Row],[42]],rounds_cum_time[42],1),"."))</f>
        <v>24.</v>
      </c>
      <c r="AZ30" s="142" t="str">
        <f>IF(ISBLANK(laps_times[[#This Row],[43]]),"DNF",CONCATENATE(RANK(rounds_cum_time[[#This Row],[43]],rounds_cum_time[43],1),"."))</f>
        <v>24.</v>
      </c>
      <c r="BA30" s="142" t="str">
        <f>IF(ISBLANK(laps_times[[#This Row],[44]]),"DNF",CONCATENATE(RANK(rounds_cum_time[[#This Row],[44]],rounds_cum_time[44],1),"."))</f>
        <v>24.</v>
      </c>
      <c r="BB30" s="142" t="str">
        <f>IF(ISBLANK(laps_times[[#This Row],[45]]),"DNF",CONCATENATE(RANK(rounds_cum_time[[#This Row],[45]],rounds_cum_time[45],1),"."))</f>
        <v>24.</v>
      </c>
      <c r="BC30" s="142" t="str">
        <f>IF(ISBLANK(laps_times[[#This Row],[46]]),"DNF",CONCATENATE(RANK(rounds_cum_time[[#This Row],[46]],rounds_cum_time[46],1),"."))</f>
        <v>24.</v>
      </c>
      <c r="BD30" s="142" t="str">
        <f>IF(ISBLANK(laps_times[[#This Row],[47]]),"DNF",CONCATENATE(RANK(rounds_cum_time[[#This Row],[47]],rounds_cum_time[47],1),"."))</f>
        <v>25.</v>
      </c>
      <c r="BE30" s="142" t="str">
        <f>IF(ISBLANK(laps_times[[#This Row],[48]]),"DNF",CONCATENATE(RANK(rounds_cum_time[[#This Row],[48]],rounds_cum_time[48],1),"."))</f>
        <v>25.</v>
      </c>
      <c r="BF30" s="142" t="str">
        <f>IF(ISBLANK(laps_times[[#This Row],[49]]),"DNF",CONCATENATE(RANK(rounds_cum_time[[#This Row],[49]],rounds_cum_time[49],1),"."))</f>
        <v>25.</v>
      </c>
      <c r="BG30" s="142" t="str">
        <f>IF(ISBLANK(laps_times[[#This Row],[50]]),"DNF",CONCATENATE(RANK(rounds_cum_time[[#This Row],[50]],rounds_cum_time[50],1),"."))</f>
        <v>26.</v>
      </c>
      <c r="BH30" s="142" t="str">
        <f>IF(ISBLANK(laps_times[[#This Row],[51]]),"DNF",CONCATENATE(RANK(rounds_cum_time[[#This Row],[51]],rounds_cum_time[51],1),"."))</f>
        <v>26.</v>
      </c>
      <c r="BI30" s="142" t="str">
        <f>IF(ISBLANK(laps_times[[#This Row],[52]]),"DNF",CONCATENATE(RANK(rounds_cum_time[[#This Row],[52]],rounds_cum_time[52],1),"."))</f>
        <v>28.</v>
      </c>
      <c r="BJ30" s="142" t="str">
        <f>IF(ISBLANK(laps_times[[#This Row],[53]]),"DNF",CONCATENATE(RANK(rounds_cum_time[[#This Row],[53]],rounds_cum_time[53],1),"."))</f>
        <v>28.</v>
      </c>
      <c r="BK30" s="142" t="str">
        <f>IF(ISBLANK(laps_times[[#This Row],[54]]),"DNF",CONCATENATE(RANK(rounds_cum_time[[#This Row],[54]],rounds_cum_time[54],1),"."))</f>
        <v>28.</v>
      </c>
      <c r="BL30" s="142" t="str">
        <f>IF(ISBLANK(laps_times[[#This Row],[55]]),"DNF",CONCATENATE(RANK(rounds_cum_time[[#This Row],[55]],rounds_cum_time[55],1),"."))</f>
        <v>28.</v>
      </c>
      <c r="BM30" s="142" t="str">
        <f>IF(ISBLANK(laps_times[[#This Row],[56]]),"DNF",CONCATENATE(RANK(rounds_cum_time[[#This Row],[56]],rounds_cum_time[56],1),"."))</f>
        <v>28.</v>
      </c>
      <c r="BN30" s="142" t="str">
        <f>IF(ISBLANK(laps_times[[#This Row],[57]]),"DNF",CONCATENATE(RANK(rounds_cum_time[[#This Row],[57]],rounds_cum_time[57],1),"."))</f>
        <v>28.</v>
      </c>
      <c r="BO30" s="142" t="str">
        <f>IF(ISBLANK(laps_times[[#This Row],[58]]),"DNF",CONCATENATE(RANK(rounds_cum_time[[#This Row],[58]],rounds_cum_time[58],1),"."))</f>
        <v>27.</v>
      </c>
      <c r="BP30" s="142" t="str">
        <f>IF(ISBLANK(laps_times[[#This Row],[59]]),"DNF",CONCATENATE(RANK(rounds_cum_time[[#This Row],[59]],rounds_cum_time[59],1),"."))</f>
        <v>27.</v>
      </c>
      <c r="BQ30" s="142" t="str">
        <f>IF(ISBLANK(laps_times[[#This Row],[60]]),"DNF",CONCATENATE(RANK(rounds_cum_time[[#This Row],[60]],rounds_cum_time[60],1),"."))</f>
        <v>27.</v>
      </c>
      <c r="BR30" s="142" t="str">
        <f>IF(ISBLANK(laps_times[[#This Row],[61]]),"DNF",CONCATENATE(RANK(rounds_cum_time[[#This Row],[61]],rounds_cum_time[61],1),"."))</f>
        <v>25.</v>
      </c>
      <c r="BS30" s="142" t="str">
        <f>IF(ISBLANK(laps_times[[#This Row],[62]]),"DNF",CONCATENATE(RANK(rounds_cum_time[[#This Row],[62]],rounds_cum_time[62],1),"."))</f>
        <v>25.</v>
      </c>
      <c r="BT30" s="143" t="str">
        <f>IF(ISBLANK(laps_times[[#This Row],[63]]),"DNF",CONCATENATE(RANK(rounds_cum_time[[#This Row],[63]],rounds_cum_time[63],1),"."))</f>
        <v>25.</v>
      </c>
    </row>
    <row r="31" spans="2:72" x14ac:dyDescent="0.2">
      <c r="B31" s="130">
        <f>laps_times[[#This Row],[poř]]</f>
        <v>26</v>
      </c>
      <c r="C31" s="141">
        <f>laps_times[[#This Row],[s.č.]]</f>
        <v>118</v>
      </c>
      <c r="D31" s="131" t="str">
        <f>laps_times[[#This Row],[jméno]]</f>
        <v>Jančář Stanislav</v>
      </c>
      <c r="E31" s="132">
        <f>laps_times[[#This Row],[roč]]</f>
        <v>1967</v>
      </c>
      <c r="F31" s="132" t="str">
        <f>laps_times[[#This Row],[kat]]</f>
        <v>MB</v>
      </c>
      <c r="G31" s="132">
        <f>laps_times[[#This Row],[poř_kat]]</f>
        <v>13</v>
      </c>
      <c r="H31" s="131" t="str">
        <f>laps_times[[#This Row],[klub]]</f>
        <v>MK Seitl Ostrava</v>
      </c>
      <c r="I31" s="134">
        <f>laps_times[[#This Row],[celk. čas]]</f>
        <v>0.14640952546296296</v>
      </c>
      <c r="J31" s="142" t="str">
        <f>IF(ISBLANK(laps_times[[#This Row],[1]]),"DNF",CONCATENATE(RANK(rounds_cum_time[[#This Row],[1]],rounds_cum_time[1],1),"."))</f>
        <v>32.</v>
      </c>
      <c r="K31" s="142" t="str">
        <f>IF(ISBLANK(laps_times[[#This Row],[2]]),"DNF",CONCATENATE(RANK(rounds_cum_time[[#This Row],[2]],rounds_cum_time[2],1),"."))</f>
        <v>30.</v>
      </c>
      <c r="L31" s="142" t="str">
        <f>IF(ISBLANK(laps_times[[#This Row],[3]]),"DNF",CONCATENATE(RANK(rounds_cum_time[[#This Row],[3]],rounds_cum_time[3],1),"."))</f>
        <v>27.</v>
      </c>
      <c r="M31" s="142" t="str">
        <f>IF(ISBLANK(laps_times[[#This Row],[4]]),"DNF",CONCATENATE(RANK(rounds_cum_time[[#This Row],[4]],rounds_cum_time[4],1),"."))</f>
        <v>27.</v>
      </c>
      <c r="N31" s="142" t="str">
        <f>IF(ISBLANK(laps_times[[#This Row],[5]]),"DNF",CONCATENATE(RANK(rounds_cum_time[[#This Row],[5]],rounds_cum_time[5],1),"."))</f>
        <v>27.</v>
      </c>
      <c r="O31" s="142" t="str">
        <f>IF(ISBLANK(laps_times[[#This Row],[6]]),"DNF",CONCATENATE(RANK(rounds_cum_time[[#This Row],[6]],rounds_cum_time[6],1),"."))</f>
        <v>27.</v>
      </c>
      <c r="P31" s="142" t="str">
        <f>IF(ISBLANK(laps_times[[#This Row],[7]]),"DNF",CONCATENATE(RANK(rounds_cum_time[[#This Row],[7]],rounds_cum_time[7],1),"."))</f>
        <v>27.</v>
      </c>
      <c r="Q31" s="142" t="str">
        <f>IF(ISBLANK(laps_times[[#This Row],[8]]),"DNF",CONCATENATE(RANK(rounds_cum_time[[#This Row],[8]],rounds_cum_time[8],1),"."))</f>
        <v>27.</v>
      </c>
      <c r="R31" s="142" t="str">
        <f>IF(ISBLANK(laps_times[[#This Row],[9]]),"DNF",CONCATENATE(RANK(rounds_cum_time[[#This Row],[9]],rounds_cum_time[9],1),"."))</f>
        <v>27.</v>
      </c>
      <c r="S31" s="142" t="str">
        <f>IF(ISBLANK(laps_times[[#This Row],[10]]),"DNF",CONCATENATE(RANK(rounds_cum_time[[#This Row],[10]],rounds_cum_time[10],1),"."))</f>
        <v>27.</v>
      </c>
      <c r="T31" s="142" t="str">
        <f>IF(ISBLANK(laps_times[[#This Row],[11]]),"DNF",CONCATENATE(RANK(rounds_cum_time[[#This Row],[11]],rounds_cum_time[11],1),"."))</f>
        <v>29.</v>
      </c>
      <c r="U31" s="142" t="str">
        <f>IF(ISBLANK(laps_times[[#This Row],[12]]),"DNF",CONCATENATE(RANK(rounds_cum_time[[#This Row],[12]],rounds_cum_time[12],1),"."))</f>
        <v>29.</v>
      </c>
      <c r="V31" s="142" t="str">
        <f>IF(ISBLANK(laps_times[[#This Row],[13]]),"DNF",CONCATENATE(RANK(rounds_cum_time[[#This Row],[13]],rounds_cum_time[13],1),"."))</f>
        <v>28.</v>
      </c>
      <c r="W31" s="142" t="str">
        <f>IF(ISBLANK(laps_times[[#This Row],[14]]),"DNF",CONCATENATE(RANK(rounds_cum_time[[#This Row],[14]],rounds_cum_time[14],1),"."))</f>
        <v>28.</v>
      </c>
      <c r="X31" s="142" t="str">
        <f>IF(ISBLANK(laps_times[[#This Row],[15]]),"DNF",CONCATENATE(RANK(rounds_cum_time[[#This Row],[15]],rounds_cum_time[15],1),"."))</f>
        <v>28.</v>
      </c>
      <c r="Y31" s="142" t="str">
        <f>IF(ISBLANK(laps_times[[#This Row],[16]]),"DNF",CONCATENATE(RANK(rounds_cum_time[[#This Row],[16]],rounds_cum_time[16],1),"."))</f>
        <v>28.</v>
      </c>
      <c r="Z31" s="142" t="str">
        <f>IF(ISBLANK(laps_times[[#This Row],[17]]),"DNF",CONCATENATE(RANK(rounds_cum_time[[#This Row],[17]],rounds_cum_time[17],1),"."))</f>
        <v>28.</v>
      </c>
      <c r="AA31" s="142" t="str">
        <f>IF(ISBLANK(laps_times[[#This Row],[18]]),"DNF",CONCATENATE(RANK(rounds_cum_time[[#This Row],[18]],rounds_cum_time[18],1),"."))</f>
        <v>28.</v>
      </c>
      <c r="AB31" s="142" t="str">
        <f>IF(ISBLANK(laps_times[[#This Row],[19]]),"DNF",CONCATENATE(RANK(rounds_cum_time[[#This Row],[19]],rounds_cum_time[19],1),"."))</f>
        <v>27.</v>
      </c>
      <c r="AC31" s="142" t="str">
        <f>IF(ISBLANK(laps_times[[#This Row],[20]]),"DNF",CONCATENATE(RANK(rounds_cum_time[[#This Row],[20]],rounds_cum_time[20],1),"."))</f>
        <v>27.</v>
      </c>
      <c r="AD31" s="142" t="str">
        <f>IF(ISBLANK(laps_times[[#This Row],[21]]),"DNF",CONCATENATE(RANK(rounds_cum_time[[#This Row],[21]],rounds_cum_time[21],1),"."))</f>
        <v>26.</v>
      </c>
      <c r="AE31" s="142" t="str">
        <f>IF(ISBLANK(laps_times[[#This Row],[22]]),"DNF",CONCATENATE(RANK(rounds_cum_time[[#This Row],[22]],rounds_cum_time[22],1),"."))</f>
        <v>26.</v>
      </c>
      <c r="AF31" s="142" t="str">
        <f>IF(ISBLANK(laps_times[[#This Row],[23]]),"DNF",CONCATENATE(RANK(rounds_cum_time[[#This Row],[23]],rounds_cum_time[23],1),"."))</f>
        <v>26.</v>
      </c>
      <c r="AG31" s="142" t="str">
        <f>IF(ISBLANK(laps_times[[#This Row],[24]]),"DNF",CONCATENATE(RANK(rounds_cum_time[[#This Row],[24]],rounds_cum_time[24],1),"."))</f>
        <v>26.</v>
      </c>
      <c r="AH31" s="142" t="str">
        <f>IF(ISBLANK(laps_times[[#This Row],[25]]),"DNF",CONCATENATE(RANK(rounds_cum_time[[#This Row],[25]],rounds_cum_time[25],1),"."))</f>
        <v>26.</v>
      </c>
      <c r="AI31" s="142" t="str">
        <f>IF(ISBLANK(laps_times[[#This Row],[26]]),"DNF",CONCATENATE(RANK(rounds_cum_time[[#This Row],[26]],rounds_cum_time[26],1),"."))</f>
        <v>25.</v>
      </c>
      <c r="AJ31" s="142" t="str">
        <f>IF(ISBLANK(laps_times[[#This Row],[27]]),"DNF",CONCATENATE(RANK(rounds_cum_time[[#This Row],[27]],rounds_cum_time[27],1),"."))</f>
        <v>25.</v>
      </c>
      <c r="AK31" s="142" t="str">
        <f>IF(ISBLANK(laps_times[[#This Row],[28]]),"DNF",CONCATENATE(RANK(rounds_cum_time[[#This Row],[28]],rounds_cum_time[28],1),"."))</f>
        <v>25.</v>
      </c>
      <c r="AL31" s="142" t="str">
        <f>IF(ISBLANK(laps_times[[#This Row],[29]]),"DNF",CONCATENATE(RANK(rounds_cum_time[[#This Row],[29]],rounds_cum_time[29],1),"."))</f>
        <v>24.</v>
      </c>
      <c r="AM31" s="142" t="str">
        <f>IF(ISBLANK(laps_times[[#This Row],[30]]),"DNF",CONCATENATE(RANK(rounds_cum_time[[#This Row],[30]],rounds_cum_time[30],1),"."))</f>
        <v>24.</v>
      </c>
      <c r="AN31" s="142" t="str">
        <f>IF(ISBLANK(laps_times[[#This Row],[31]]),"DNF",CONCATENATE(RANK(rounds_cum_time[[#This Row],[31]],rounds_cum_time[31],1),"."))</f>
        <v>24.</v>
      </c>
      <c r="AO31" s="142" t="str">
        <f>IF(ISBLANK(laps_times[[#This Row],[32]]),"DNF",CONCATENATE(RANK(rounds_cum_time[[#This Row],[32]],rounds_cum_time[32],1),"."))</f>
        <v>24.</v>
      </c>
      <c r="AP31" s="142" t="str">
        <f>IF(ISBLANK(laps_times[[#This Row],[33]]),"DNF",CONCATENATE(RANK(rounds_cum_time[[#This Row],[33]],rounds_cum_time[33],1),"."))</f>
        <v>24.</v>
      </c>
      <c r="AQ31" s="142" t="str">
        <f>IF(ISBLANK(laps_times[[#This Row],[34]]),"DNF",CONCATENATE(RANK(rounds_cum_time[[#This Row],[34]],rounds_cum_time[34],1),"."))</f>
        <v>24.</v>
      </c>
      <c r="AR31" s="142" t="str">
        <f>IF(ISBLANK(laps_times[[#This Row],[35]]),"DNF",CONCATENATE(RANK(rounds_cum_time[[#This Row],[35]],rounds_cum_time[35],1),"."))</f>
        <v>23.</v>
      </c>
      <c r="AS31" s="142" t="str">
        <f>IF(ISBLANK(laps_times[[#This Row],[36]]),"DNF",CONCATENATE(RANK(rounds_cum_time[[#This Row],[36]],rounds_cum_time[36],1),"."))</f>
        <v>23.</v>
      </c>
      <c r="AT31" s="142" t="str">
        <f>IF(ISBLANK(laps_times[[#This Row],[37]]),"DNF",CONCATENATE(RANK(rounds_cum_time[[#This Row],[37]],rounds_cum_time[37],1),"."))</f>
        <v>24.</v>
      </c>
      <c r="AU31" s="142" t="str">
        <f>IF(ISBLANK(laps_times[[#This Row],[38]]),"DNF",CONCATENATE(RANK(rounds_cum_time[[#This Row],[38]],rounds_cum_time[38],1),"."))</f>
        <v>23.</v>
      </c>
      <c r="AV31" s="142" t="str">
        <f>IF(ISBLANK(laps_times[[#This Row],[39]]),"DNF",CONCATENATE(RANK(rounds_cum_time[[#This Row],[39]],rounds_cum_time[39],1),"."))</f>
        <v>23.</v>
      </c>
      <c r="AW31" s="142" t="str">
        <f>IF(ISBLANK(laps_times[[#This Row],[40]]),"DNF",CONCATENATE(RANK(rounds_cum_time[[#This Row],[40]],rounds_cum_time[40],1),"."))</f>
        <v>22.</v>
      </c>
      <c r="AX31" s="142" t="str">
        <f>IF(ISBLANK(laps_times[[#This Row],[41]]),"DNF",CONCATENATE(RANK(rounds_cum_time[[#This Row],[41]],rounds_cum_time[41],1),"."))</f>
        <v>22.</v>
      </c>
      <c r="AY31" s="142" t="str">
        <f>IF(ISBLANK(laps_times[[#This Row],[42]]),"DNF",CONCATENATE(RANK(rounds_cum_time[[#This Row],[42]],rounds_cum_time[42],1),"."))</f>
        <v>23.</v>
      </c>
      <c r="AZ31" s="142" t="str">
        <f>IF(ISBLANK(laps_times[[#This Row],[43]]),"DNF",CONCATENATE(RANK(rounds_cum_time[[#This Row],[43]],rounds_cum_time[43],1),"."))</f>
        <v>22.</v>
      </c>
      <c r="BA31" s="142" t="str">
        <f>IF(ISBLANK(laps_times[[#This Row],[44]]),"DNF",CONCATENATE(RANK(rounds_cum_time[[#This Row],[44]],rounds_cum_time[44],1),"."))</f>
        <v>22.</v>
      </c>
      <c r="BB31" s="142" t="str">
        <f>IF(ISBLANK(laps_times[[#This Row],[45]]),"DNF",CONCATENATE(RANK(rounds_cum_time[[#This Row],[45]],rounds_cum_time[45],1),"."))</f>
        <v>22.</v>
      </c>
      <c r="BC31" s="142" t="str">
        <f>IF(ISBLANK(laps_times[[#This Row],[46]]),"DNF",CONCATENATE(RANK(rounds_cum_time[[#This Row],[46]],rounds_cum_time[46],1),"."))</f>
        <v>23.</v>
      </c>
      <c r="BD31" s="142" t="str">
        <f>IF(ISBLANK(laps_times[[#This Row],[47]]),"DNF",CONCATENATE(RANK(rounds_cum_time[[#This Row],[47]],rounds_cum_time[47],1),"."))</f>
        <v>23.</v>
      </c>
      <c r="BE31" s="142" t="str">
        <f>IF(ISBLANK(laps_times[[#This Row],[48]]),"DNF",CONCATENATE(RANK(rounds_cum_time[[#This Row],[48]],rounds_cum_time[48],1),"."))</f>
        <v>23.</v>
      </c>
      <c r="BF31" s="142" t="str">
        <f>IF(ISBLANK(laps_times[[#This Row],[49]]),"DNF",CONCATENATE(RANK(rounds_cum_time[[#This Row],[49]],rounds_cum_time[49],1),"."))</f>
        <v>23.</v>
      </c>
      <c r="BG31" s="142" t="str">
        <f>IF(ISBLANK(laps_times[[#This Row],[50]]),"DNF",CONCATENATE(RANK(rounds_cum_time[[#This Row],[50]],rounds_cum_time[50],1),"."))</f>
        <v>23.</v>
      </c>
      <c r="BH31" s="142" t="str">
        <f>IF(ISBLANK(laps_times[[#This Row],[51]]),"DNF",CONCATENATE(RANK(rounds_cum_time[[#This Row],[51]],rounds_cum_time[51],1),"."))</f>
        <v>23.</v>
      </c>
      <c r="BI31" s="142" t="str">
        <f>IF(ISBLANK(laps_times[[#This Row],[52]]),"DNF",CONCATENATE(RANK(rounds_cum_time[[#This Row],[52]],rounds_cum_time[52],1),"."))</f>
        <v>22.</v>
      </c>
      <c r="BJ31" s="142" t="str">
        <f>IF(ISBLANK(laps_times[[#This Row],[53]]),"DNF",CONCATENATE(RANK(rounds_cum_time[[#This Row],[53]],rounds_cum_time[53],1),"."))</f>
        <v>23.</v>
      </c>
      <c r="BK31" s="142" t="str">
        <f>IF(ISBLANK(laps_times[[#This Row],[54]]),"DNF",CONCATENATE(RANK(rounds_cum_time[[#This Row],[54]],rounds_cum_time[54],1),"."))</f>
        <v>23.</v>
      </c>
      <c r="BL31" s="142" t="str">
        <f>IF(ISBLANK(laps_times[[#This Row],[55]]),"DNF",CONCATENATE(RANK(rounds_cum_time[[#This Row],[55]],rounds_cum_time[55],1),"."))</f>
        <v>23.</v>
      </c>
      <c r="BM31" s="142" t="str">
        <f>IF(ISBLANK(laps_times[[#This Row],[56]]),"DNF",CONCATENATE(RANK(rounds_cum_time[[#This Row],[56]],rounds_cum_time[56],1),"."))</f>
        <v>26.</v>
      </c>
      <c r="BN31" s="142" t="str">
        <f>IF(ISBLANK(laps_times[[#This Row],[57]]),"DNF",CONCATENATE(RANK(rounds_cum_time[[#This Row],[57]],rounds_cum_time[57],1),"."))</f>
        <v>26.</v>
      </c>
      <c r="BO31" s="142" t="str">
        <f>IF(ISBLANK(laps_times[[#This Row],[58]]),"DNF",CONCATENATE(RANK(rounds_cum_time[[#This Row],[58]],rounds_cum_time[58],1),"."))</f>
        <v>26.</v>
      </c>
      <c r="BP31" s="142" t="str">
        <f>IF(ISBLANK(laps_times[[#This Row],[59]]),"DNF",CONCATENATE(RANK(rounds_cum_time[[#This Row],[59]],rounds_cum_time[59],1),"."))</f>
        <v>26.</v>
      </c>
      <c r="BQ31" s="142" t="str">
        <f>IF(ISBLANK(laps_times[[#This Row],[60]]),"DNF",CONCATENATE(RANK(rounds_cum_time[[#This Row],[60]],rounds_cum_time[60],1),"."))</f>
        <v>25.</v>
      </c>
      <c r="BR31" s="142" t="str">
        <f>IF(ISBLANK(laps_times[[#This Row],[61]]),"DNF",CONCATENATE(RANK(rounds_cum_time[[#This Row],[61]],rounds_cum_time[61],1),"."))</f>
        <v>26.</v>
      </c>
      <c r="BS31" s="142" t="str">
        <f>IF(ISBLANK(laps_times[[#This Row],[62]]),"DNF",CONCATENATE(RANK(rounds_cum_time[[#This Row],[62]],rounds_cum_time[62],1),"."))</f>
        <v>26.</v>
      </c>
      <c r="BT31" s="143" t="str">
        <f>IF(ISBLANK(laps_times[[#This Row],[63]]),"DNF",CONCATENATE(RANK(rounds_cum_time[[#This Row],[63]],rounds_cum_time[63],1),"."))</f>
        <v>26.</v>
      </c>
    </row>
    <row r="32" spans="2:72" x14ac:dyDescent="0.2">
      <c r="B32" s="130">
        <f>laps_times[[#This Row],[poř]]</f>
        <v>27</v>
      </c>
      <c r="C32" s="141">
        <f>laps_times[[#This Row],[s.č.]]</f>
        <v>39</v>
      </c>
      <c r="D32" s="131" t="str">
        <f>laps_times[[#This Row],[jméno]]</f>
        <v>Válek Petr</v>
      </c>
      <c r="E32" s="132">
        <f>laps_times[[#This Row],[roč]]</f>
        <v>1974</v>
      </c>
      <c r="F32" s="132" t="str">
        <f>laps_times[[#This Row],[kat]]</f>
        <v>MB</v>
      </c>
      <c r="G32" s="132">
        <f>laps_times[[#This Row],[poř_kat]]</f>
        <v>14</v>
      </c>
      <c r="H32" s="131" t="str">
        <f>laps_times[[#This Row],[klub]]</f>
        <v>Maraton Klub Kladno</v>
      </c>
      <c r="I32" s="134">
        <f>laps_times[[#This Row],[celk. čas]]</f>
        <v>0.14649186342592593</v>
      </c>
      <c r="J32" s="142" t="str">
        <f>IF(ISBLANK(laps_times[[#This Row],[1]]),"DNF",CONCATENATE(RANK(rounds_cum_time[[#This Row],[1]],rounds_cum_time[1],1),"."))</f>
        <v>41.</v>
      </c>
      <c r="K32" s="142" t="str">
        <f>IF(ISBLANK(laps_times[[#This Row],[2]]),"DNF",CONCATENATE(RANK(rounds_cum_time[[#This Row],[2]],rounds_cum_time[2],1),"."))</f>
        <v>41.</v>
      </c>
      <c r="L32" s="142" t="str">
        <f>IF(ISBLANK(laps_times[[#This Row],[3]]),"DNF",CONCATENATE(RANK(rounds_cum_time[[#This Row],[3]],rounds_cum_time[3],1),"."))</f>
        <v>38.</v>
      </c>
      <c r="M32" s="142" t="str">
        <f>IF(ISBLANK(laps_times[[#This Row],[4]]),"DNF",CONCATENATE(RANK(rounds_cum_time[[#This Row],[4]],rounds_cum_time[4],1),"."))</f>
        <v>38.</v>
      </c>
      <c r="N32" s="142" t="str">
        <f>IF(ISBLANK(laps_times[[#This Row],[5]]),"DNF",CONCATENATE(RANK(rounds_cum_time[[#This Row],[5]],rounds_cum_time[5],1),"."))</f>
        <v>38.</v>
      </c>
      <c r="O32" s="142" t="str">
        <f>IF(ISBLANK(laps_times[[#This Row],[6]]),"DNF",CONCATENATE(RANK(rounds_cum_time[[#This Row],[6]],rounds_cum_time[6],1),"."))</f>
        <v>41.</v>
      </c>
      <c r="P32" s="142" t="str">
        <f>IF(ISBLANK(laps_times[[#This Row],[7]]),"DNF",CONCATENATE(RANK(rounds_cum_time[[#This Row],[7]],rounds_cum_time[7],1),"."))</f>
        <v>44.</v>
      </c>
      <c r="Q32" s="142" t="str">
        <f>IF(ISBLANK(laps_times[[#This Row],[8]]),"DNF",CONCATENATE(RANK(rounds_cum_time[[#This Row],[8]],rounds_cum_time[8],1),"."))</f>
        <v>44.</v>
      </c>
      <c r="R32" s="142" t="str">
        <f>IF(ISBLANK(laps_times[[#This Row],[9]]),"DNF",CONCATENATE(RANK(rounds_cum_time[[#This Row],[9]],rounds_cum_time[9],1),"."))</f>
        <v>44.</v>
      </c>
      <c r="S32" s="142" t="str">
        <f>IF(ISBLANK(laps_times[[#This Row],[10]]),"DNF",CONCATENATE(RANK(rounds_cum_time[[#This Row],[10]],rounds_cum_time[10],1),"."))</f>
        <v>45.</v>
      </c>
      <c r="T32" s="142" t="str">
        <f>IF(ISBLANK(laps_times[[#This Row],[11]]),"DNF",CONCATENATE(RANK(rounds_cum_time[[#This Row],[11]],rounds_cum_time[11],1),"."))</f>
        <v>46.</v>
      </c>
      <c r="U32" s="142" t="str">
        <f>IF(ISBLANK(laps_times[[#This Row],[12]]),"DNF",CONCATENATE(RANK(rounds_cum_time[[#This Row],[12]],rounds_cum_time[12],1),"."))</f>
        <v>48.</v>
      </c>
      <c r="V32" s="142" t="str">
        <f>IF(ISBLANK(laps_times[[#This Row],[13]]),"DNF",CONCATENATE(RANK(rounds_cum_time[[#This Row],[13]],rounds_cum_time[13],1),"."))</f>
        <v>47.</v>
      </c>
      <c r="W32" s="142" t="str">
        <f>IF(ISBLANK(laps_times[[#This Row],[14]]),"DNF",CONCATENATE(RANK(rounds_cum_time[[#This Row],[14]],rounds_cum_time[14],1),"."))</f>
        <v>46.</v>
      </c>
      <c r="X32" s="142" t="str">
        <f>IF(ISBLANK(laps_times[[#This Row],[15]]),"DNF",CONCATENATE(RANK(rounds_cum_time[[#This Row],[15]],rounds_cum_time[15],1),"."))</f>
        <v>46.</v>
      </c>
      <c r="Y32" s="142" t="str">
        <f>IF(ISBLANK(laps_times[[#This Row],[16]]),"DNF",CONCATENATE(RANK(rounds_cum_time[[#This Row],[16]],rounds_cum_time[16],1),"."))</f>
        <v>47.</v>
      </c>
      <c r="Z32" s="142" t="str">
        <f>IF(ISBLANK(laps_times[[#This Row],[17]]),"DNF",CONCATENATE(RANK(rounds_cum_time[[#This Row],[17]],rounds_cum_time[17],1),"."))</f>
        <v>47.</v>
      </c>
      <c r="AA32" s="142" t="str">
        <f>IF(ISBLANK(laps_times[[#This Row],[18]]),"DNF",CONCATENATE(RANK(rounds_cum_time[[#This Row],[18]],rounds_cum_time[18],1),"."))</f>
        <v>48.</v>
      </c>
      <c r="AB32" s="142" t="str">
        <f>IF(ISBLANK(laps_times[[#This Row],[19]]),"DNF",CONCATENATE(RANK(rounds_cum_time[[#This Row],[19]],rounds_cum_time[19],1),"."))</f>
        <v>49.</v>
      </c>
      <c r="AC32" s="142" t="str">
        <f>IF(ISBLANK(laps_times[[#This Row],[20]]),"DNF",CONCATENATE(RANK(rounds_cum_time[[#This Row],[20]],rounds_cum_time[20],1),"."))</f>
        <v>48.</v>
      </c>
      <c r="AD32" s="142" t="str">
        <f>IF(ISBLANK(laps_times[[#This Row],[21]]),"DNF",CONCATENATE(RANK(rounds_cum_time[[#This Row],[21]],rounds_cum_time[21],1),"."))</f>
        <v>48.</v>
      </c>
      <c r="AE32" s="142" t="str">
        <f>IF(ISBLANK(laps_times[[#This Row],[22]]),"DNF",CONCATENATE(RANK(rounds_cum_time[[#This Row],[22]],rounds_cum_time[22],1),"."))</f>
        <v>48.</v>
      </c>
      <c r="AF32" s="142" t="str">
        <f>IF(ISBLANK(laps_times[[#This Row],[23]]),"DNF",CONCATENATE(RANK(rounds_cum_time[[#This Row],[23]],rounds_cum_time[23],1),"."))</f>
        <v>48.</v>
      </c>
      <c r="AG32" s="142" t="str">
        <f>IF(ISBLANK(laps_times[[#This Row],[24]]),"DNF",CONCATENATE(RANK(rounds_cum_time[[#This Row],[24]],rounds_cum_time[24],1),"."))</f>
        <v>48.</v>
      </c>
      <c r="AH32" s="142" t="str">
        <f>IF(ISBLANK(laps_times[[#This Row],[25]]),"DNF",CONCATENATE(RANK(rounds_cum_time[[#This Row],[25]],rounds_cum_time[25],1),"."))</f>
        <v>47.</v>
      </c>
      <c r="AI32" s="142" t="str">
        <f>IF(ISBLANK(laps_times[[#This Row],[26]]),"DNF",CONCATENATE(RANK(rounds_cum_time[[#This Row],[26]],rounds_cum_time[26],1),"."))</f>
        <v>46.</v>
      </c>
      <c r="AJ32" s="142" t="str">
        <f>IF(ISBLANK(laps_times[[#This Row],[27]]),"DNF",CONCATENATE(RANK(rounds_cum_time[[#This Row],[27]],rounds_cum_time[27],1),"."))</f>
        <v>46.</v>
      </c>
      <c r="AK32" s="142" t="str">
        <f>IF(ISBLANK(laps_times[[#This Row],[28]]),"DNF",CONCATENATE(RANK(rounds_cum_time[[#This Row],[28]],rounds_cum_time[28],1),"."))</f>
        <v>45.</v>
      </c>
      <c r="AL32" s="142" t="str">
        <f>IF(ISBLANK(laps_times[[#This Row],[29]]),"DNF",CONCATENATE(RANK(rounds_cum_time[[#This Row],[29]],rounds_cum_time[29],1),"."))</f>
        <v>46.</v>
      </c>
      <c r="AM32" s="142" t="str">
        <f>IF(ISBLANK(laps_times[[#This Row],[30]]),"DNF",CONCATENATE(RANK(rounds_cum_time[[#This Row],[30]],rounds_cum_time[30],1),"."))</f>
        <v>45.</v>
      </c>
      <c r="AN32" s="142" t="str">
        <f>IF(ISBLANK(laps_times[[#This Row],[31]]),"DNF",CONCATENATE(RANK(rounds_cum_time[[#This Row],[31]],rounds_cum_time[31],1),"."))</f>
        <v>45.</v>
      </c>
      <c r="AO32" s="142" t="str">
        <f>IF(ISBLANK(laps_times[[#This Row],[32]]),"DNF",CONCATENATE(RANK(rounds_cum_time[[#This Row],[32]],rounds_cum_time[32],1),"."))</f>
        <v>45.</v>
      </c>
      <c r="AP32" s="142" t="str">
        <f>IF(ISBLANK(laps_times[[#This Row],[33]]),"DNF",CONCATENATE(RANK(rounds_cum_time[[#This Row],[33]],rounds_cum_time[33],1),"."))</f>
        <v>45.</v>
      </c>
      <c r="AQ32" s="142" t="str">
        <f>IF(ISBLANK(laps_times[[#This Row],[34]]),"DNF",CONCATENATE(RANK(rounds_cum_time[[#This Row],[34]],rounds_cum_time[34],1),"."))</f>
        <v>45.</v>
      </c>
      <c r="AR32" s="142" t="str">
        <f>IF(ISBLANK(laps_times[[#This Row],[35]]),"DNF",CONCATENATE(RANK(rounds_cum_time[[#This Row],[35]],rounds_cum_time[35],1),"."))</f>
        <v>45.</v>
      </c>
      <c r="AS32" s="142" t="str">
        <f>IF(ISBLANK(laps_times[[#This Row],[36]]),"DNF",CONCATENATE(RANK(rounds_cum_time[[#This Row],[36]],rounds_cum_time[36],1),"."))</f>
        <v>45.</v>
      </c>
      <c r="AT32" s="142" t="str">
        <f>IF(ISBLANK(laps_times[[#This Row],[37]]),"DNF",CONCATENATE(RANK(rounds_cum_time[[#This Row],[37]],rounds_cum_time[37],1),"."))</f>
        <v>45.</v>
      </c>
      <c r="AU32" s="142" t="str">
        <f>IF(ISBLANK(laps_times[[#This Row],[38]]),"DNF",CONCATENATE(RANK(rounds_cum_time[[#This Row],[38]],rounds_cum_time[38],1),"."))</f>
        <v>44.</v>
      </c>
      <c r="AV32" s="142" t="str">
        <f>IF(ISBLANK(laps_times[[#This Row],[39]]),"DNF",CONCATENATE(RANK(rounds_cum_time[[#This Row],[39]],rounds_cum_time[39],1),"."))</f>
        <v>41.</v>
      </c>
      <c r="AW32" s="142" t="str">
        <f>IF(ISBLANK(laps_times[[#This Row],[40]]),"DNF",CONCATENATE(RANK(rounds_cum_time[[#This Row],[40]],rounds_cum_time[40],1),"."))</f>
        <v>41.</v>
      </c>
      <c r="AX32" s="142" t="str">
        <f>IF(ISBLANK(laps_times[[#This Row],[41]]),"DNF",CONCATENATE(RANK(rounds_cum_time[[#This Row],[41]],rounds_cum_time[41],1),"."))</f>
        <v>42.</v>
      </c>
      <c r="AY32" s="142" t="str">
        <f>IF(ISBLANK(laps_times[[#This Row],[42]]),"DNF",CONCATENATE(RANK(rounds_cum_time[[#This Row],[42]],rounds_cum_time[42],1),"."))</f>
        <v>42.</v>
      </c>
      <c r="AZ32" s="142" t="str">
        <f>IF(ISBLANK(laps_times[[#This Row],[43]]),"DNF",CONCATENATE(RANK(rounds_cum_time[[#This Row],[43]],rounds_cum_time[43],1),"."))</f>
        <v>42.</v>
      </c>
      <c r="BA32" s="142" t="str">
        <f>IF(ISBLANK(laps_times[[#This Row],[44]]),"DNF",CONCATENATE(RANK(rounds_cum_time[[#This Row],[44]],rounds_cum_time[44],1),"."))</f>
        <v>39.</v>
      </c>
      <c r="BB32" s="142" t="str">
        <f>IF(ISBLANK(laps_times[[#This Row],[45]]),"DNF",CONCATENATE(RANK(rounds_cum_time[[#This Row],[45]],rounds_cum_time[45],1),"."))</f>
        <v>36.</v>
      </c>
      <c r="BC32" s="142" t="str">
        <f>IF(ISBLANK(laps_times[[#This Row],[46]]),"DNF",CONCATENATE(RANK(rounds_cum_time[[#This Row],[46]],rounds_cum_time[46],1),"."))</f>
        <v>36.</v>
      </c>
      <c r="BD32" s="142" t="str">
        <f>IF(ISBLANK(laps_times[[#This Row],[47]]),"DNF",CONCATENATE(RANK(rounds_cum_time[[#This Row],[47]],rounds_cum_time[47],1),"."))</f>
        <v>35.</v>
      </c>
      <c r="BE32" s="142" t="str">
        <f>IF(ISBLANK(laps_times[[#This Row],[48]]),"DNF",CONCATENATE(RANK(rounds_cum_time[[#This Row],[48]],rounds_cum_time[48],1),"."))</f>
        <v>35.</v>
      </c>
      <c r="BF32" s="142" t="str">
        <f>IF(ISBLANK(laps_times[[#This Row],[49]]),"DNF",CONCATENATE(RANK(rounds_cum_time[[#This Row],[49]],rounds_cum_time[49],1),"."))</f>
        <v>34.</v>
      </c>
      <c r="BG32" s="142" t="str">
        <f>IF(ISBLANK(laps_times[[#This Row],[50]]),"DNF",CONCATENATE(RANK(rounds_cum_time[[#This Row],[50]],rounds_cum_time[50],1),"."))</f>
        <v>33.</v>
      </c>
      <c r="BH32" s="142" t="str">
        <f>IF(ISBLANK(laps_times[[#This Row],[51]]),"DNF",CONCATENATE(RANK(rounds_cum_time[[#This Row],[51]],rounds_cum_time[51],1),"."))</f>
        <v>31.</v>
      </c>
      <c r="BI32" s="142" t="str">
        <f>IF(ISBLANK(laps_times[[#This Row],[52]]),"DNF",CONCATENATE(RANK(rounds_cum_time[[#This Row],[52]],rounds_cum_time[52],1),"."))</f>
        <v>31.</v>
      </c>
      <c r="BJ32" s="142" t="str">
        <f>IF(ISBLANK(laps_times[[#This Row],[53]]),"DNF",CONCATENATE(RANK(rounds_cum_time[[#This Row],[53]],rounds_cum_time[53],1),"."))</f>
        <v>31.</v>
      </c>
      <c r="BK32" s="142" t="str">
        <f>IF(ISBLANK(laps_times[[#This Row],[54]]),"DNF",CONCATENATE(RANK(rounds_cum_time[[#This Row],[54]],rounds_cum_time[54],1),"."))</f>
        <v>31.</v>
      </c>
      <c r="BL32" s="142" t="str">
        <f>IF(ISBLANK(laps_times[[#This Row],[55]]),"DNF",CONCATENATE(RANK(rounds_cum_time[[#This Row],[55]],rounds_cum_time[55],1),"."))</f>
        <v>30.</v>
      </c>
      <c r="BM32" s="142" t="str">
        <f>IF(ISBLANK(laps_times[[#This Row],[56]]),"DNF",CONCATENATE(RANK(rounds_cum_time[[#This Row],[56]],rounds_cum_time[56],1),"."))</f>
        <v>30.</v>
      </c>
      <c r="BN32" s="142" t="str">
        <f>IF(ISBLANK(laps_times[[#This Row],[57]]),"DNF",CONCATENATE(RANK(rounds_cum_time[[#This Row],[57]],rounds_cum_time[57],1),"."))</f>
        <v>30.</v>
      </c>
      <c r="BO32" s="142" t="str">
        <f>IF(ISBLANK(laps_times[[#This Row],[58]]),"DNF",CONCATENATE(RANK(rounds_cum_time[[#This Row],[58]],rounds_cum_time[58],1),"."))</f>
        <v>30.</v>
      </c>
      <c r="BP32" s="142" t="str">
        <f>IF(ISBLANK(laps_times[[#This Row],[59]]),"DNF",CONCATENATE(RANK(rounds_cum_time[[#This Row],[59]],rounds_cum_time[59],1),"."))</f>
        <v>28.</v>
      </c>
      <c r="BQ32" s="142" t="str">
        <f>IF(ISBLANK(laps_times[[#This Row],[60]]),"DNF",CONCATENATE(RANK(rounds_cum_time[[#This Row],[60]],rounds_cum_time[60],1),"."))</f>
        <v>28.</v>
      </c>
      <c r="BR32" s="142" t="str">
        <f>IF(ISBLANK(laps_times[[#This Row],[61]]),"DNF",CONCATENATE(RANK(rounds_cum_time[[#This Row],[61]],rounds_cum_time[61],1),"."))</f>
        <v>28.</v>
      </c>
      <c r="BS32" s="142" t="str">
        <f>IF(ISBLANK(laps_times[[#This Row],[62]]),"DNF",CONCATENATE(RANK(rounds_cum_time[[#This Row],[62]],rounds_cum_time[62],1),"."))</f>
        <v>27.</v>
      </c>
      <c r="BT32" s="143" t="str">
        <f>IF(ISBLANK(laps_times[[#This Row],[63]]),"DNF",CONCATENATE(RANK(rounds_cum_time[[#This Row],[63]],rounds_cum_time[63],1),"."))</f>
        <v>27.</v>
      </c>
    </row>
    <row r="33" spans="2:72" x14ac:dyDescent="0.2">
      <c r="B33" s="130">
        <f>laps_times[[#This Row],[poř]]</f>
        <v>28</v>
      </c>
      <c r="C33" s="141">
        <f>laps_times[[#This Row],[s.č.]]</f>
        <v>128</v>
      </c>
      <c r="D33" s="131" t="str">
        <f>laps_times[[#This Row],[jméno]]</f>
        <v>Potůček Jiří</v>
      </c>
      <c r="E33" s="132">
        <f>laps_times[[#This Row],[roč]]</f>
        <v>1979</v>
      </c>
      <c r="F33" s="132" t="str">
        <f>laps_times[[#This Row],[kat]]</f>
        <v>MA</v>
      </c>
      <c r="G33" s="132">
        <f>laps_times[[#This Row],[poř_kat]]</f>
        <v>8</v>
      </c>
      <c r="H33" s="131" t="str">
        <f>laps_times[[#This Row],[klub]]</f>
        <v>Sanasport team</v>
      </c>
      <c r="I33" s="134">
        <f>laps_times[[#This Row],[celk. čas]]</f>
        <v>0.14723373842592594</v>
      </c>
      <c r="J33" s="142" t="str">
        <f>IF(ISBLANK(laps_times[[#This Row],[1]]),"DNF",CONCATENATE(RANK(rounds_cum_time[[#This Row],[1]],rounds_cum_time[1],1),"."))</f>
        <v>21.</v>
      </c>
      <c r="K33" s="142" t="str">
        <f>IF(ISBLANK(laps_times[[#This Row],[2]]),"DNF",CONCATENATE(RANK(rounds_cum_time[[#This Row],[2]],rounds_cum_time[2],1),"."))</f>
        <v>15.</v>
      </c>
      <c r="L33" s="142" t="str">
        <f>IF(ISBLANK(laps_times[[#This Row],[3]]),"DNF",CONCATENATE(RANK(rounds_cum_time[[#This Row],[3]],rounds_cum_time[3],1),"."))</f>
        <v>15.</v>
      </c>
      <c r="M33" s="142" t="str">
        <f>IF(ISBLANK(laps_times[[#This Row],[4]]),"DNF",CONCATENATE(RANK(rounds_cum_time[[#This Row],[4]],rounds_cum_time[4],1),"."))</f>
        <v>15.</v>
      </c>
      <c r="N33" s="142" t="str">
        <f>IF(ISBLANK(laps_times[[#This Row],[5]]),"DNF",CONCATENATE(RANK(rounds_cum_time[[#This Row],[5]],rounds_cum_time[5],1),"."))</f>
        <v>14.</v>
      </c>
      <c r="O33" s="142" t="str">
        <f>IF(ISBLANK(laps_times[[#This Row],[6]]),"DNF",CONCATENATE(RANK(rounds_cum_time[[#This Row],[6]],rounds_cum_time[6],1),"."))</f>
        <v>14.</v>
      </c>
      <c r="P33" s="142" t="str">
        <f>IF(ISBLANK(laps_times[[#This Row],[7]]),"DNF",CONCATENATE(RANK(rounds_cum_time[[#This Row],[7]],rounds_cum_time[7],1),"."))</f>
        <v>14.</v>
      </c>
      <c r="Q33" s="142" t="str">
        <f>IF(ISBLANK(laps_times[[#This Row],[8]]),"DNF",CONCATENATE(RANK(rounds_cum_time[[#This Row],[8]],rounds_cum_time[8],1),"."))</f>
        <v>16.</v>
      </c>
      <c r="R33" s="142" t="str">
        <f>IF(ISBLANK(laps_times[[#This Row],[9]]),"DNF",CONCATENATE(RANK(rounds_cum_time[[#This Row],[9]],rounds_cum_time[9],1),"."))</f>
        <v>15.</v>
      </c>
      <c r="S33" s="142" t="str">
        <f>IF(ISBLANK(laps_times[[#This Row],[10]]),"DNF",CONCATENATE(RANK(rounds_cum_time[[#This Row],[10]],rounds_cum_time[10],1),"."))</f>
        <v>16.</v>
      </c>
      <c r="T33" s="142" t="str">
        <f>IF(ISBLANK(laps_times[[#This Row],[11]]),"DNF",CONCATENATE(RANK(rounds_cum_time[[#This Row],[11]],rounds_cum_time[11],1),"."))</f>
        <v>15.</v>
      </c>
      <c r="U33" s="142" t="str">
        <f>IF(ISBLANK(laps_times[[#This Row],[12]]),"DNF",CONCATENATE(RANK(rounds_cum_time[[#This Row],[12]],rounds_cum_time[12],1),"."))</f>
        <v>15.</v>
      </c>
      <c r="V33" s="142" t="str">
        <f>IF(ISBLANK(laps_times[[#This Row],[13]]),"DNF",CONCATENATE(RANK(rounds_cum_time[[#This Row],[13]],rounds_cum_time[13],1),"."))</f>
        <v>15.</v>
      </c>
      <c r="W33" s="142" t="str">
        <f>IF(ISBLANK(laps_times[[#This Row],[14]]),"DNF",CONCATENATE(RANK(rounds_cum_time[[#This Row],[14]],rounds_cum_time[14],1),"."))</f>
        <v>15.</v>
      </c>
      <c r="X33" s="142" t="str">
        <f>IF(ISBLANK(laps_times[[#This Row],[15]]),"DNF",CONCATENATE(RANK(rounds_cum_time[[#This Row],[15]],rounds_cum_time[15],1),"."))</f>
        <v>15.</v>
      </c>
      <c r="Y33" s="142" t="str">
        <f>IF(ISBLANK(laps_times[[#This Row],[16]]),"DNF",CONCATENATE(RANK(rounds_cum_time[[#This Row],[16]],rounds_cum_time[16],1),"."))</f>
        <v>15.</v>
      </c>
      <c r="Z33" s="142" t="str">
        <f>IF(ISBLANK(laps_times[[#This Row],[17]]),"DNF",CONCATENATE(RANK(rounds_cum_time[[#This Row],[17]],rounds_cum_time[17],1),"."))</f>
        <v>15.</v>
      </c>
      <c r="AA33" s="142" t="str">
        <f>IF(ISBLANK(laps_times[[#This Row],[18]]),"DNF",CONCATENATE(RANK(rounds_cum_time[[#This Row],[18]],rounds_cum_time[18],1),"."))</f>
        <v>15.</v>
      </c>
      <c r="AB33" s="142" t="str">
        <f>IF(ISBLANK(laps_times[[#This Row],[19]]),"DNF",CONCATENATE(RANK(rounds_cum_time[[#This Row],[19]],rounds_cum_time[19],1),"."))</f>
        <v>15.</v>
      </c>
      <c r="AC33" s="142" t="str">
        <f>IF(ISBLANK(laps_times[[#This Row],[20]]),"DNF",CONCATENATE(RANK(rounds_cum_time[[#This Row],[20]],rounds_cum_time[20],1),"."))</f>
        <v>15.</v>
      </c>
      <c r="AD33" s="142" t="str">
        <f>IF(ISBLANK(laps_times[[#This Row],[21]]),"DNF",CONCATENATE(RANK(rounds_cum_time[[#This Row],[21]],rounds_cum_time[21],1),"."))</f>
        <v>15.</v>
      </c>
      <c r="AE33" s="142" t="str">
        <f>IF(ISBLANK(laps_times[[#This Row],[22]]),"DNF",CONCATENATE(RANK(rounds_cum_time[[#This Row],[22]],rounds_cum_time[22],1),"."))</f>
        <v>15.</v>
      </c>
      <c r="AF33" s="142" t="str">
        <f>IF(ISBLANK(laps_times[[#This Row],[23]]),"DNF",CONCATENATE(RANK(rounds_cum_time[[#This Row],[23]],rounds_cum_time[23],1),"."))</f>
        <v>18.</v>
      </c>
      <c r="AG33" s="142" t="str">
        <f>IF(ISBLANK(laps_times[[#This Row],[24]]),"DNF",CONCATENATE(RANK(rounds_cum_time[[#This Row],[24]],rounds_cum_time[24],1),"."))</f>
        <v>18.</v>
      </c>
      <c r="AH33" s="142" t="str">
        <f>IF(ISBLANK(laps_times[[#This Row],[25]]),"DNF",CONCATENATE(RANK(rounds_cum_time[[#This Row],[25]],rounds_cum_time[25],1),"."))</f>
        <v>18.</v>
      </c>
      <c r="AI33" s="142" t="str">
        <f>IF(ISBLANK(laps_times[[#This Row],[26]]),"DNF",CONCATENATE(RANK(rounds_cum_time[[#This Row],[26]],rounds_cum_time[26],1),"."))</f>
        <v>17.</v>
      </c>
      <c r="AJ33" s="142" t="str">
        <f>IF(ISBLANK(laps_times[[#This Row],[27]]),"DNF",CONCATENATE(RANK(rounds_cum_time[[#This Row],[27]],rounds_cum_time[27],1),"."))</f>
        <v>17.</v>
      </c>
      <c r="AK33" s="142" t="str">
        <f>IF(ISBLANK(laps_times[[#This Row],[28]]),"DNF",CONCATENATE(RANK(rounds_cum_time[[#This Row],[28]],rounds_cum_time[28],1),"."))</f>
        <v>17.</v>
      </c>
      <c r="AL33" s="142" t="str">
        <f>IF(ISBLANK(laps_times[[#This Row],[29]]),"DNF",CONCATENATE(RANK(rounds_cum_time[[#This Row],[29]],rounds_cum_time[29],1),"."))</f>
        <v>18.</v>
      </c>
      <c r="AM33" s="142" t="str">
        <f>IF(ISBLANK(laps_times[[#This Row],[30]]),"DNF",CONCATENATE(RANK(rounds_cum_time[[#This Row],[30]],rounds_cum_time[30],1),"."))</f>
        <v>18.</v>
      </c>
      <c r="AN33" s="142" t="str">
        <f>IF(ISBLANK(laps_times[[#This Row],[31]]),"DNF",CONCATENATE(RANK(rounds_cum_time[[#This Row],[31]],rounds_cum_time[31],1),"."))</f>
        <v>18.</v>
      </c>
      <c r="AO33" s="142" t="str">
        <f>IF(ISBLANK(laps_times[[#This Row],[32]]),"DNF",CONCATENATE(RANK(rounds_cum_time[[#This Row],[32]],rounds_cum_time[32],1),"."))</f>
        <v>18.</v>
      </c>
      <c r="AP33" s="142" t="str">
        <f>IF(ISBLANK(laps_times[[#This Row],[33]]),"DNF",CONCATENATE(RANK(rounds_cum_time[[#This Row],[33]],rounds_cum_time[33],1),"."))</f>
        <v>18.</v>
      </c>
      <c r="AQ33" s="142" t="str">
        <f>IF(ISBLANK(laps_times[[#This Row],[34]]),"DNF",CONCATENATE(RANK(rounds_cum_time[[#This Row],[34]],rounds_cum_time[34],1),"."))</f>
        <v>18.</v>
      </c>
      <c r="AR33" s="142" t="str">
        <f>IF(ISBLANK(laps_times[[#This Row],[35]]),"DNF",CONCATENATE(RANK(rounds_cum_time[[#This Row],[35]],rounds_cum_time[35],1),"."))</f>
        <v>18.</v>
      </c>
      <c r="AS33" s="142" t="str">
        <f>IF(ISBLANK(laps_times[[#This Row],[36]]),"DNF",CONCATENATE(RANK(rounds_cum_time[[#This Row],[36]],rounds_cum_time[36],1),"."))</f>
        <v>18.</v>
      </c>
      <c r="AT33" s="142" t="str">
        <f>IF(ISBLANK(laps_times[[#This Row],[37]]),"DNF",CONCATENATE(RANK(rounds_cum_time[[#This Row],[37]],rounds_cum_time[37],1),"."))</f>
        <v>18.</v>
      </c>
      <c r="AU33" s="142" t="str">
        <f>IF(ISBLANK(laps_times[[#This Row],[38]]),"DNF",CONCATENATE(RANK(rounds_cum_time[[#This Row],[38]],rounds_cum_time[38],1),"."))</f>
        <v>19.</v>
      </c>
      <c r="AV33" s="142" t="str">
        <f>IF(ISBLANK(laps_times[[#This Row],[39]]),"DNF",CONCATENATE(RANK(rounds_cum_time[[#This Row],[39]],rounds_cum_time[39],1),"."))</f>
        <v>19.</v>
      </c>
      <c r="AW33" s="142" t="str">
        <f>IF(ISBLANK(laps_times[[#This Row],[40]]),"DNF",CONCATENATE(RANK(rounds_cum_time[[#This Row],[40]],rounds_cum_time[40],1),"."))</f>
        <v>19.</v>
      </c>
      <c r="AX33" s="142" t="str">
        <f>IF(ISBLANK(laps_times[[#This Row],[41]]),"DNF",CONCATENATE(RANK(rounds_cum_time[[#This Row],[41]],rounds_cum_time[41],1),"."))</f>
        <v>19.</v>
      </c>
      <c r="AY33" s="142" t="str">
        <f>IF(ISBLANK(laps_times[[#This Row],[42]]),"DNF",CONCATENATE(RANK(rounds_cum_time[[#This Row],[42]],rounds_cum_time[42],1),"."))</f>
        <v>19.</v>
      </c>
      <c r="AZ33" s="142" t="str">
        <f>IF(ISBLANK(laps_times[[#This Row],[43]]),"DNF",CONCATENATE(RANK(rounds_cum_time[[#This Row],[43]],rounds_cum_time[43],1),"."))</f>
        <v>20.</v>
      </c>
      <c r="BA33" s="142" t="str">
        <f>IF(ISBLANK(laps_times[[#This Row],[44]]),"DNF",CONCATENATE(RANK(rounds_cum_time[[#This Row],[44]],rounds_cum_time[44],1),"."))</f>
        <v>21.</v>
      </c>
      <c r="BB33" s="142" t="str">
        <f>IF(ISBLANK(laps_times[[#This Row],[45]]),"DNF",CONCATENATE(RANK(rounds_cum_time[[#This Row],[45]],rounds_cum_time[45],1),"."))</f>
        <v>21.</v>
      </c>
      <c r="BC33" s="142" t="str">
        <f>IF(ISBLANK(laps_times[[#This Row],[46]]),"DNF",CONCATENATE(RANK(rounds_cum_time[[#This Row],[46]],rounds_cum_time[46],1),"."))</f>
        <v>21.</v>
      </c>
      <c r="BD33" s="142" t="str">
        <f>IF(ISBLANK(laps_times[[#This Row],[47]]),"DNF",CONCATENATE(RANK(rounds_cum_time[[#This Row],[47]],rounds_cum_time[47],1),"."))</f>
        <v>21.</v>
      </c>
      <c r="BE33" s="142" t="str">
        <f>IF(ISBLANK(laps_times[[#This Row],[48]]),"DNF",CONCATENATE(RANK(rounds_cum_time[[#This Row],[48]],rounds_cum_time[48],1),"."))</f>
        <v>21.</v>
      </c>
      <c r="BF33" s="142" t="str">
        <f>IF(ISBLANK(laps_times[[#This Row],[49]]),"DNF",CONCATENATE(RANK(rounds_cum_time[[#This Row],[49]],rounds_cum_time[49],1),"."))</f>
        <v>21.</v>
      </c>
      <c r="BG33" s="142" t="str">
        <f>IF(ISBLANK(laps_times[[#This Row],[50]]),"DNF",CONCATENATE(RANK(rounds_cum_time[[#This Row],[50]],rounds_cum_time[50],1),"."))</f>
        <v>21.</v>
      </c>
      <c r="BH33" s="142" t="str">
        <f>IF(ISBLANK(laps_times[[#This Row],[51]]),"DNF",CONCATENATE(RANK(rounds_cum_time[[#This Row],[51]],rounds_cum_time[51],1),"."))</f>
        <v>21.</v>
      </c>
      <c r="BI33" s="142" t="str">
        <f>IF(ISBLANK(laps_times[[#This Row],[52]]),"DNF",CONCATENATE(RANK(rounds_cum_time[[#This Row],[52]],rounds_cum_time[52],1),"."))</f>
        <v>23.</v>
      </c>
      <c r="BJ33" s="142" t="str">
        <f>IF(ISBLANK(laps_times[[#This Row],[53]]),"DNF",CONCATENATE(RANK(rounds_cum_time[[#This Row],[53]],rounds_cum_time[53],1),"."))</f>
        <v>24.</v>
      </c>
      <c r="BK33" s="142" t="str">
        <f>IF(ISBLANK(laps_times[[#This Row],[54]]),"DNF",CONCATENATE(RANK(rounds_cum_time[[#This Row],[54]],rounds_cum_time[54],1),"."))</f>
        <v>24.</v>
      </c>
      <c r="BL33" s="142" t="str">
        <f>IF(ISBLANK(laps_times[[#This Row],[55]]),"DNF",CONCATENATE(RANK(rounds_cum_time[[#This Row],[55]],rounds_cum_time[55],1),"."))</f>
        <v>27.</v>
      </c>
      <c r="BM33" s="142" t="str">
        <f>IF(ISBLANK(laps_times[[#This Row],[56]]),"DNF",CONCATENATE(RANK(rounds_cum_time[[#This Row],[56]],rounds_cum_time[56],1),"."))</f>
        <v>27.</v>
      </c>
      <c r="BN33" s="142" t="str">
        <f>IF(ISBLANK(laps_times[[#This Row],[57]]),"DNF",CONCATENATE(RANK(rounds_cum_time[[#This Row],[57]],rounds_cum_time[57],1),"."))</f>
        <v>27.</v>
      </c>
      <c r="BO33" s="142" t="str">
        <f>IF(ISBLANK(laps_times[[#This Row],[58]]),"DNF",CONCATENATE(RANK(rounds_cum_time[[#This Row],[58]],rounds_cum_time[58],1),"."))</f>
        <v>28.</v>
      </c>
      <c r="BP33" s="142" t="str">
        <f>IF(ISBLANK(laps_times[[#This Row],[59]]),"DNF",CONCATENATE(RANK(rounds_cum_time[[#This Row],[59]],rounds_cum_time[59],1),"."))</f>
        <v>29.</v>
      </c>
      <c r="BQ33" s="142" t="str">
        <f>IF(ISBLANK(laps_times[[#This Row],[60]]),"DNF",CONCATENATE(RANK(rounds_cum_time[[#This Row],[60]],rounds_cum_time[60],1),"."))</f>
        <v>29.</v>
      </c>
      <c r="BR33" s="142" t="str">
        <f>IF(ISBLANK(laps_times[[#This Row],[61]]),"DNF",CONCATENATE(RANK(rounds_cum_time[[#This Row],[61]],rounds_cum_time[61],1),"."))</f>
        <v>29.</v>
      </c>
      <c r="BS33" s="142" t="str">
        <f>IF(ISBLANK(laps_times[[#This Row],[62]]),"DNF",CONCATENATE(RANK(rounds_cum_time[[#This Row],[62]],rounds_cum_time[62],1),"."))</f>
        <v>29.</v>
      </c>
      <c r="BT33" s="143" t="str">
        <f>IF(ISBLANK(laps_times[[#This Row],[63]]),"DNF",CONCATENATE(RANK(rounds_cum_time[[#This Row],[63]],rounds_cum_time[63],1),"."))</f>
        <v>28.</v>
      </c>
    </row>
    <row r="34" spans="2:72" x14ac:dyDescent="0.2">
      <c r="B34" s="130">
        <f>laps_times[[#This Row],[poř]]</f>
        <v>29</v>
      </c>
      <c r="C34" s="141">
        <f>laps_times[[#This Row],[s.č.]]</f>
        <v>43</v>
      </c>
      <c r="D34" s="131" t="str">
        <f>laps_times[[#This Row],[jméno]]</f>
        <v>Kalina Bohumil</v>
      </c>
      <c r="E34" s="132">
        <f>laps_times[[#This Row],[roč]]</f>
        <v>1976</v>
      </c>
      <c r="F34" s="132" t="str">
        <f>laps_times[[#This Row],[kat]]</f>
        <v>MA</v>
      </c>
      <c r="G34" s="132">
        <f>laps_times[[#This Row],[poř_kat]]</f>
        <v>9</v>
      </c>
      <c r="H34" s="131" t="str">
        <f>laps_times[[#This Row],[klub]]</f>
        <v>CI5</v>
      </c>
      <c r="I34" s="134">
        <f>laps_times[[#This Row],[celk. čas]]</f>
        <v>0.14776908564814814</v>
      </c>
      <c r="J34" s="142" t="str">
        <f>IF(ISBLANK(laps_times[[#This Row],[1]]),"DNF",CONCATENATE(RANK(rounds_cum_time[[#This Row],[1]],rounds_cum_time[1],1),"."))</f>
        <v>22.</v>
      </c>
      <c r="K34" s="142" t="str">
        <f>IF(ISBLANK(laps_times[[#This Row],[2]]),"DNF",CONCATENATE(RANK(rounds_cum_time[[#This Row],[2]],rounds_cum_time[2],1),"."))</f>
        <v>23.</v>
      </c>
      <c r="L34" s="142" t="str">
        <f>IF(ISBLANK(laps_times[[#This Row],[3]]),"DNF",CONCATENATE(RANK(rounds_cum_time[[#This Row],[3]],rounds_cum_time[3],1),"."))</f>
        <v>24.</v>
      </c>
      <c r="M34" s="142" t="str">
        <f>IF(ISBLANK(laps_times[[#This Row],[4]]),"DNF",CONCATENATE(RANK(rounds_cum_time[[#This Row],[4]],rounds_cum_time[4],1),"."))</f>
        <v>23.</v>
      </c>
      <c r="N34" s="142" t="str">
        <f>IF(ISBLANK(laps_times[[#This Row],[5]]),"DNF",CONCATENATE(RANK(rounds_cum_time[[#This Row],[5]],rounds_cum_time[5],1),"."))</f>
        <v>23.</v>
      </c>
      <c r="O34" s="142" t="str">
        <f>IF(ISBLANK(laps_times[[#This Row],[6]]),"DNF",CONCATENATE(RANK(rounds_cum_time[[#This Row],[6]],rounds_cum_time[6],1),"."))</f>
        <v>23.</v>
      </c>
      <c r="P34" s="142" t="str">
        <f>IF(ISBLANK(laps_times[[#This Row],[7]]),"DNF",CONCATENATE(RANK(rounds_cum_time[[#This Row],[7]],rounds_cum_time[7],1),"."))</f>
        <v>23.</v>
      </c>
      <c r="Q34" s="142" t="str">
        <f>IF(ISBLANK(laps_times[[#This Row],[8]]),"DNF",CONCATENATE(RANK(rounds_cum_time[[#This Row],[8]],rounds_cum_time[8],1),"."))</f>
        <v>23.</v>
      </c>
      <c r="R34" s="142" t="str">
        <f>IF(ISBLANK(laps_times[[#This Row],[9]]),"DNF",CONCATENATE(RANK(rounds_cum_time[[#This Row],[9]],rounds_cum_time[9],1),"."))</f>
        <v>23.</v>
      </c>
      <c r="S34" s="142" t="str">
        <f>IF(ISBLANK(laps_times[[#This Row],[10]]),"DNF",CONCATENATE(RANK(rounds_cum_time[[#This Row],[10]],rounds_cum_time[10],1),"."))</f>
        <v>23.</v>
      </c>
      <c r="T34" s="142" t="str">
        <f>IF(ISBLANK(laps_times[[#This Row],[11]]),"DNF",CONCATENATE(RANK(rounds_cum_time[[#This Row],[11]],rounds_cum_time[11],1),"."))</f>
        <v>23.</v>
      </c>
      <c r="U34" s="142" t="str">
        <f>IF(ISBLANK(laps_times[[#This Row],[12]]),"DNF",CONCATENATE(RANK(rounds_cum_time[[#This Row],[12]],rounds_cum_time[12],1),"."))</f>
        <v>23.</v>
      </c>
      <c r="V34" s="142" t="str">
        <f>IF(ISBLANK(laps_times[[#This Row],[13]]),"DNF",CONCATENATE(RANK(rounds_cum_time[[#This Row],[13]],rounds_cum_time[13],1),"."))</f>
        <v>23.</v>
      </c>
      <c r="W34" s="142" t="str">
        <f>IF(ISBLANK(laps_times[[#This Row],[14]]),"DNF",CONCATENATE(RANK(rounds_cum_time[[#This Row],[14]],rounds_cum_time[14],1),"."))</f>
        <v>23.</v>
      </c>
      <c r="X34" s="142" t="str">
        <f>IF(ISBLANK(laps_times[[#This Row],[15]]),"DNF",CONCATENATE(RANK(rounds_cum_time[[#This Row],[15]],rounds_cum_time[15],1),"."))</f>
        <v>23.</v>
      </c>
      <c r="Y34" s="142" t="str">
        <f>IF(ISBLANK(laps_times[[#This Row],[16]]),"DNF",CONCATENATE(RANK(rounds_cum_time[[#This Row],[16]],rounds_cum_time[16],1),"."))</f>
        <v>23.</v>
      </c>
      <c r="Z34" s="142" t="str">
        <f>IF(ISBLANK(laps_times[[#This Row],[17]]),"DNF",CONCATENATE(RANK(rounds_cum_time[[#This Row],[17]],rounds_cum_time[17],1),"."))</f>
        <v>23.</v>
      </c>
      <c r="AA34" s="142" t="str">
        <f>IF(ISBLANK(laps_times[[#This Row],[18]]),"DNF",CONCATENATE(RANK(rounds_cum_time[[#This Row],[18]],rounds_cum_time[18],1),"."))</f>
        <v>23.</v>
      </c>
      <c r="AB34" s="142" t="str">
        <f>IF(ISBLANK(laps_times[[#This Row],[19]]),"DNF",CONCATENATE(RANK(rounds_cum_time[[#This Row],[19]],rounds_cum_time[19],1),"."))</f>
        <v>21.</v>
      </c>
      <c r="AC34" s="142" t="str">
        <f>IF(ISBLANK(laps_times[[#This Row],[20]]),"DNF",CONCATENATE(RANK(rounds_cum_time[[#This Row],[20]],rounds_cum_time[20],1),"."))</f>
        <v>21.</v>
      </c>
      <c r="AD34" s="142" t="str">
        <f>IF(ISBLANK(laps_times[[#This Row],[21]]),"DNF",CONCATENATE(RANK(rounds_cum_time[[#This Row],[21]],rounds_cum_time[21],1),"."))</f>
        <v>20.</v>
      </c>
      <c r="AE34" s="142" t="str">
        <f>IF(ISBLANK(laps_times[[#This Row],[22]]),"DNF",CONCATENATE(RANK(rounds_cum_time[[#This Row],[22]],rounds_cum_time[22],1),"."))</f>
        <v>20.</v>
      </c>
      <c r="AF34" s="142" t="str">
        <f>IF(ISBLANK(laps_times[[#This Row],[23]]),"DNF",CONCATENATE(RANK(rounds_cum_time[[#This Row],[23]],rounds_cum_time[23],1),"."))</f>
        <v>20.</v>
      </c>
      <c r="AG34" s="142" t="str">
        <f>IF(ISBLANK(laps_times[[#This Row],[24]]),"DNF",CONCATENATE(RANK(rounds_cum_time[[#This Row],[24]],rounds_cum_time[24],1),"."))</f>
        <v>20.</v>
      </c>
      <c r="AH34" s="142" t="str">
        <f>IF(ISBLANK(laps_times[[#This Row],[25]]),"DNF",CONCATENATE(RANK(rounds_cum_time[[#This Row],[25]],rounds_cum_time[25],1),"."))</f>
        <v>20.</v>
      </c>
      <c r="AI34" s="142" t="str">
        <f>IF(ISBLANK(laps_times[[#This Row],[26]]),"DNF",CONCATENATE(RANK(rounds_cum_time[[#This Row],[26]],rounds_cum_time[26],1),"."))</f>
        <v>20.</v>
      </c>
      <c r="AJ34" s="142" t="str">
        <f>IF(ISBLANK(laps_times[[#This Row],[27]]),"DNF",CONCATENATE(RANK(rounds_cum_time[[#This Row],[27]],rounds_cum_time[27],1),"."))</f>
        <v>20.</v>
      </c>
      <c r="AK34" s="142" t="str">
        <f>IF(ISBLANK(laps_times[[#This Row],[28]]),"DNF",CONCATENATE(RANK(rounds_cum_time[[#This Row],[28]],rounds_cum_time[28],1),"."))</f>
        <v>20.</v>
      </c>
      <c r="AL34" s="142" t="str">
        <f>IF(ISBLANK(laps_times[[#This Row],[29]]),"DNF",CONCATENATE(RANK(rounds_cum_time[[#This Row],[29]],rounds_cum_time[29],1),"."))</f>
        <v>20.</v>
      </c>
      <c r="AM34" s="142" t="str">
        <f>IF(ISBLANK(laps_times[[#This Row],[30]]),"DNF",CONCATENATE(RANK(rounds_cum_time[[#This Row],[30]],rounds_cum_time[30],1),"."))</f>
        <v>20.</v>
      </c>
      <c r="AN34" s="142" t="str">
        <f>IF(ISBLANK(laps_times[[#This Row],[31]]),"DNF",CONCATENATE(RANK(rounds_cum_time[[#This Row],[31]],rounds_cum_time[31],1),"."))</f>
        <v>20.</v>
      </c>
      <c r="AO34" s="142" t="str">
        <f>IF(ISBLANK(laps_times[[#This Row],[32]]),"DNF",CONCATENATE(RANK(rounds_cum_time[[#This Row],[32]],rounds_cum_time[32],1),"."))</f>
        <v>20.</v>
      </c>
      <c r="AP34" s="142" t="str">
        <f>IF(ISBLANK(laps_times[[#This Row],[33]]),"DNF",CONCATENATE(RANK(rounds_cum_time[[#This Row],[33]],rounds_cum_time[33],1),"."))</f>
        <v>20.</v>
      </c>
      <c r="AQ34" s="142" t="str">
        <f>IF(ISBLANK(laps_times[[#This Row],[34]]),"DNF",CONCATENATE(RANK(rounds_cum_time[[#This Row],[34]],rounds_cum_time[34],1),"."))</f>
        <v>19.</v>
      </c>
      <c r="AR34" s="142" t="str">
        <f>IF(ISBLANK(laps_times[[#This Row],[35]]),"DNF",CONCATENATE(RANK(rounds_cum_time[[#This Row],[35]],rounds_cum_time[35],1),"."))</f>
        <v>19.</v>
      </c>
      <c r="AS34" s="142" t="str">
        <f>IF(ISBLANK(laps_times[[#This Row],[36]]),"DNF",CONCATENATE(RANK(rounds_cum_time[[#This Row],[36]],rounds_cum_time[36],1),"."))</f>
        <v>19.</v>
      </c>
      <c r="AT34" s="142" t="str">
        <f>IF(ISBLANK(laps_times[[#This Row],[37]]),"DNF",CONCATENATE(RANK(rounds_cum_time[[#This Row],[37]],rounds_cum_time[37],1),"."))</f>
        <v>19.</v>
      </c>
      <c r="AU34" s="142" t="str">
        <f>IF(ISBLANK(laps_times[[#This Row],[38]]),"DNF",CONCATENATE(RANK(rounds_cum_time[[#This Row],[38]],rounds_cum_time[38],1),"."))</f>
        <v>18.</v>
      </c>
      <c r="AV34" s="142" t="str">
        <f>IF(ISBLANK(laps_times[[#This Row],[39]]),"DNF",CONCATENATE(RANK(rounds_cum_time[[#This Row],[39]],rounds_cum_time[39],1),"."))</f>
        <v>18.</v>
      </c>
      <c r="AW34" s="142" t="str">
        <f>IF(ISBLANK(laps_times[[#This Row],[40]]),"DNF",CONCATENATE(RANK(rounds_cum_time[[#This Row],[40]],rounds_cum_time[40],1),"."))</f>
        <v>18.</v>
      </c>
      <c r="AX34" s="142" t="str">
        <f>IF(ISBLANK(laps_times[[#This Row],[41]]),"DNF",CONCATENATE(RANK(rounds_cum_time[[#This Row],[41]],rounds_cum_time[41],1),"."))</f>
        <v>18.</v>
      </c>
      <c r="AY34" s="142" t="str">
        <f>IF(ISBLANK(laps_times[[#This Row],[42]]),"DNF",CONCATENATE(RANK(rounds_cum_time[[#This Row],[42]],rounds_cum_time[42],1),"."))</f>
        <v>18.</v>
      </c>
      <c r="AZ34" s="142" t="str">
        <f>IF(ISBLANK(laps_times[[#This Row],[43]]),"DNF",CONCATENATE(RANK(rounds_cum_time[[#This Row],[43]],rounds_cum_time[43],1),"."))</f>
        <v>18.</v>
      </c>
      <c r="BA34" s="142" t="str">
        <f>IF(ISBLANK(laps_times[[#This Row],[44]]),"DNF",CONCATENATE(RANK(rounds_cum_time[[#This Row],[44]],rounds_cum_time[44],1),"."))</f>
        <v>18.</v>
      </c>
      <c r="BB34" s="142" t="str">
        <f>IF(ISBLANK(laps_times[[#This Row],[45]]),"DNF",CONCATENATE(RANK(rounds_cum_time[[#This Row],[45]],rounds_cum_time[45],1),"."))</f>
        <v>18.</v>
      </c>
      <c r="BC34" s="142" t="str">
        <f>IF(ISBLANK(laps_times[[#This Row],[46]]),"DNF",CONCATENATE(RANK(rounds_cum_time[[#This Row],[46]],rounds_cum_time[46],1),"."))</f>
        <v>18.</v>
      </c>
      <c r="BD34" s="142" t="str">
        <f>IF(ISBLANK(laps_times[[#This Row],[47]]),"DNF",CONCATENATE(RANK(rounds_cum_time[[#This Row],[47]],rounds_cum_time[47],1),"."))</f>
        <v>18.</v>
      </c>
      <c r="BE34" s="142" t="str">
        <f>IF(ISBLANK(laps_times[[#This Row],[48]]),"DNF",CONCATENATE(RANK(rounds_cum_time[[#This Row],[48]],rounds_cum_time[48],1),"."))</f>
        <v>18.</v>
      </c>
      <c r="BF34" s="142" t="str">
        <f>IF(ISBLANK(laps_times[[#This Row],[49]]),"DNF",CONCATENATE(RANK(rounds_cum_time[[#This Row],[49]],rounds_cum_time[49],1),"."))</f>
        <v>18.</v>
      </c>
      <c r="BG34" s="142" t="str">
        <f>IF(ISBLANK(laps_times[[#This Row],[50]]),"DNF",CONCATENATE(RANK(rounds_cum_time[[#This Row],[50]],rounds_cum_time[50],1),"."))</f>
        <v>19.</v>
      </c>
      <c r="BH34" s="142" t="str">
        <f>IF(ISBLANK(laps_times[[#This Row],[51]]),"DNF",CONCATENATE(RANK(rounds_cum_time[[#This Row],[51]],rounds_cum_time[51],1),"."))</f>
        <v>19.</v>
      </c>
      <c r="BI34" s="142" t="str">
        <f>IF(ISBLANK(laps_times[[#This Row],[52]]),"DNF",CONCATENATE(RANK(rounds_cum_time[[#This Row],[52]],rounds_cum_time[52],1),"."))</f>
        <v>19.</v>
      </c>
      <c r="BJ34" s="142" t="str">
        <f>IF(ISBLANK(laps_times[[#This Row],[53]]),"DNF",CONCATENATE(RANK(rounds_cum_time[[#This Row],[53]],rounds_cum_time[53],1),"."))</f>
        <v>20.</v>
      </c>
      <c r="BK34" s="142" t="str">
        <f>IF(ISBLANK(laps_times[[#This Row],[54]]),"DNF",CONCATENATE(RANK(rounds_cum_time[[#This Row],[54]],rounds_cum_time[54],1),"."))</f>
        <v>20.</v>
      </c>
      <c r="BL34" s="142" t="str">
        <f>IF(ISBLANK(laps_times[[#This Row],[55]]),"DNF",CONCATENATE(RANK(rounds_cum_time[[#This Row],[55]],rounds_cum_time[55],1),"."))</f>
        <v>20.</v>
      </c>
      <c r="BM34" s="142" t="str">
        <f>IF(ISBLANK(laps_times[[#This Row],[56]]),"DNF",CONCATENATE(RANK(rounds_cum_time[[#This Row],[56]],rounds_cum_time[56],1),"."))</f>
        <v>21.</v>
      </c>
      <c r="BN34" s="142" t="str">
        <f>IF(ISBLANK(laps_times[[#This Row],[57]]),"DNF",CONCATENATE(RANK(rounds_cum_time[[#This Row],[57]],rounds_cum_time[57],1),"."))</f>
        <v>22.</v>
      </c>
      <c r="BO34" s="142" t="str">
        <f>IF(ISBLANK(laps_times[[#This Row],[58]]),"DNF",CONCATENATE(RANK(rounds_cum_time[[#This Row],[58]],rounds_cum_time[58],1),"."))</f>
        <v>25.</v>
      </c>
      <c r="BP34" s="142" t="str">
        <f>IF(ISBLANK(laps_times[[#This Row],[59]]),"DNF",CONCATENATE(RANK(rounds_cum_time[[#This Row],[59]],rounds_cum_time[59],1),"."))</f>
        <v>25.</v>
      </c>
      <c r="BQ34" s="142" t="str">
        <f>IF(ISBLANK(laps_times[[#This Row],[60]]),"DNF",CONCATENATE(RANK(rounds_cum_time[[#This Row],[60]],rounds_cum_time[60],1),"."))</f>
        <v>26.</v>
      </c>
      <c r="BR34" s="142" t="str">
        <f>IF(ISBLANK(laps_times[[#This Row],[61]]),"DNF",CONCATENATE(RANK(rounds_cum_time[[#This Row],[61]],rounds_cum_time[61],1),"."))</f>
        <v>27.</v>
      </c>
      <c r="BS34" s="142" t="str">
        <f>IF(ISBLANK(laps_times[[#This Row],[62]]),"DNF",CONCATENATE(RANK(rounds_cum_time[[#This Row],[62]],rounds_cum_time[62],1),"."))</f>
        <v>28.</v>
      </c>
      <c r="BT34" s="143" t="str">
        <f>IF(ISBLANK(laps_times[[#This Row],[63]]),"DNF",CONCATENATE(RANK(rounds_cum_time[[#This Row],[63]],rounds_cum_time[63],1),"."))</f>
        <v>29.</v>
      </c>
    </row>
    <row r="35" spans="2:72" x14ac:dyDescent="0.2">
      <c r="B35" s="130">
        <f>laps_times[[#This Row],[poř]]</f>
        <v>30</v>
      </c>
      <c r="C35" s="141">
        <f>laps_times[[#This Row],[s.č.]]</f>
        <v>30</v>
      </c>
      <c r="D35" s="131" t="str">
        <f>laps_times[[#This Row],[jméno]]</f>
        <v>Kocourek Jan</v>
      </c>
      <c r="E35" s="132">
        <f>laps_times[[#This Row],[roč]]</f>
        <v>1966</v>
      </c>
      <c r="F35" s="132" t="str">
        <f>laps_times[[#This Row],[kat]]</f>
        <v>MB</v>
      </c>
      <c r="G35" s="132">
        <f>laps_times[[#This Row],[poř_kat]]</f>
        <v>15</v>
      </c>
      <c r="H35" s="131" t="str">
        <f>laps_times[[#This Row],[klub]]</f>
        <v>SAYERLACK Prachatice</v>
      </c>
      <c r="I35" s="134">
        <f>laps_times[[#This Row],[celk. čas]]</f>
        <v>0.14787380787037038</v>
      </c>
      <c r="J35" s="142" t="str">
        <f>IF(ISBLANK(laps_times[[#This Row],[1]]),"DNF",CONCATENATE(RANK(rounds_cum_time[[#This Row],[1]],rounds_cum_time[1],1),"."))</f>
        <v>37.</v>
      </c>
      <c r="K35" s="142" t="str">
        <f>IF(ISBLANK(laps_times[[#This Row],[2]]),"DNF",CONCATENATE(RANK(rounds_cum_time[[#This Row],[2]],rounds_cum_time[2],1),"."))</f>
        <v>34.</v>
      </c>
      <c r="L35" s="142" t="str">
        <f>IF(ISBLANK(laps_times[[#This Row],[3]]),"DNF",CONCATENATE(RANK(rounds_cum_time[[#This Row],[3]],rounds_cum_time[3],1),"."))</f>
        <v>34.</v>
      </c>
      <c r="M35" s="142" t="str">
        <f>IF(ISBLANK(laps_times[[#This Row],[4]]),"DNF",CONCATENATE(RANK(rounds_cum_time[[#This Row],[4]],rounds_cum_time[4],1),"."))</f>
        <v>33.</v>
      </c>
      <c r="N35" s="142" t="str">
        <f>IF(ISBLANK(laps_times[[#This Row],[5]]),"DNF",CONCATENATE(RANK(rounds_cum_time[[#This Row],[5]],rounds_cum_time[5],1),"."))</f>
        <v>33.</v>
      </c>
      <c r="O35" s="142" t="str">
        <f>IF(ISBLANK(laps_times[[#This Row],[6]]),"DNF",CONCATENATE(RANK(rounds_cum_time[[#This Row],[6]],rounds_cum_time[6],1),"."))</f>
        <v>31.</v>
      </c>
      <c r="P35" s="142" t="str">
        <f>IF(ISBLANK(laps_times[[#This Row],[7]]),"DNF",CONCATENATE(RANK(rounds_cum_time[[#This Row],[7]],rounds_cum_time[7],1),"."))</f>
        <v>33.</v>
      </c>
      <c r="Q35" s="142" t="str">
        <f>IF(ISBLANK(laps_times[[#This Row],[8]]),"DNF",CONCATENATE(RANK(rounds_cum_time[[#This Row],[8]],rounds_cum_time[8],1),"."))</f>
        <v>32.</v>
      </c>
      <c r="R35" s="142" t="str">
        <f>IF(ISBLANK(laps_times[[#This Row],[9]]),"DNF",CONCATENATE(RANK(rounds_cum_time[[#This Row],[9]],rounds_cum_time[9],1),"."))</f>
        <v>32.</v>
      </c>
      <c r="S35" s="142" t="str">
        <f>IF(ISBLANK(laps_times[[#This Row],[10]]),"DNF",CONCATENATE(RANK(rounds_cum_time[[#This Row],[10]],rounds_cum_time[10],1),"."))</f>
        <v>33.</v>
      </c>
      <c r="T35" s="142" t="str">
        <f>IF(ISBLANK(laps_times[[#This Row],[11]]),"DNF",CONCATENATE(RANK(rounds_cum_time[[#This Row],[11]],rounds_cum_time[11],1),"."))</f>
        <v>33.</v>
      </c>
      <c r="U35" s="142" t="str">
        <f>IF(ISBLANK(laps_times[[#This Row],[12]]),"DNF",CONCATENATE(RANK(rounds_cum_time[[#This Row],[12]],rounds_cum_time[12],1),"."))</f>
        <v>33.</v>
      </c>
      <c r="V35" s="142" t="str">
        <f>IF(ISBLANK(laps_times[[#This Row],[13]]),"DNF",CONCATENATE(RANK(rounds_cum_time[[#This Row],[13]],rounds_cum_time[13],1),"."))</f>
        <v>32.</v>
      </c>
      <c r="W35" s="142" t="str">
        <f>IF(ISBLANK(laps_times[[#This Row],[14]]),"DNF",CONCATENATE(RANK(rounds_cum_time[[#This Row],[14]],rounds_cum_time[14],1),"."))</f>
        <v>32.</v>
      </c>
      <c r="X35" s="142" t="str">
        <f>IF(ISBLANK(laps_times[[#This Row],[15]]),"DNF",CONCATENATE(RANK(rounds_cum_time[[#This Row],[15]],rounds_cum_time[15],1),"."))</f>
        <v>33.</v>
      </c>
      <c r="Y35" s="142" t="str">
        <f>IF(ISBLANK(laps_times[[#This Row],[16]]),"DNF",CONCATENATE(RANK(rounds_cum_time[[#This Row],[16]],rounds_cum_time[16],1),"."))</f>
        <v>34.</v>
      </c>
      <c r="Z35" s="142" t="str">
        <f>IF(ISBLANK(laps_times[[#This Row],[17]]),"DNF",CONCATENATE(RANK(rounds_cum_time[[#This Row],[17]],rounds_cum_time[17],1),"."))</f>
        <v>34.</v>
      </c>
      <c r="AA35" s="142" t="str">
        <f>IF(ISBLANK(laps_times[[#This Row],[18]]),"DNF",CONCATENATE(RANK(rounds_cum_time[[#This Row],[18]],rounds_cum_time[18],1),"."))</f>
        <v>34.</v>
      </c>
      <c r="AB35" s="142" t="str">
        <f>IF(ISBLANK(laps_times[[#This Row],[19]]),"DNF",CONCATENATE(RANK(rounds_cum_time[[#This Row],[19]],rounds_cum_time[19],1),"."))</f>
        <v>34.</v>
      </c>
      <c r="AC35" s="142" t="str">
        <f>IF(ISBLANK(laps_times[[#This Row],[20]]),"DNF",CONCATENATE(RANK(rounds_cum_time[[#This Row],[20]],rounds_cum_time[20],1),"."))</f>
        <v>34.</v>
      </c>
      <c r="AD35" s="142" t="str">
        <f>IF(ISBLANK(laps_times[[#This Row],[21]]),"DNF",CONCATENATE(RANK(rounds_cum_time[[#This Row],[21]],rounds_cum_time[21],1),"."))</f>
        <v>33.</v>
      </c>
      <c r="AE35" s="142" t="str">
        <f>IF(ISBLANK(laps_times[[#This Row],[22]]),"DNF",CONCATENATE(RANK(rounds_cum_time[[#This Row],[22]],rounds_cum_time[22],1),"."))</f>
        <v>32.</v>
      </c>
      <c r="AF35" s="142" t="str">
        <f>IF(ISBLANK(laps_times[[#This Row],[23]]),"DNF",CONCATENATE(RANK(rounds_cum_time[[#This Row],[23]],rounds_cum_time[23],1),"."))</f>
        <v>32.</v>
      </c>
      <c r="AG35" s="142" t="str">
        <f>IF(ISBLANK(laps_times[[#This Row],[24]]),"DNF",CONCATENATE(RANK(rounds_cum_time[[#This Row],[24]],rounds_cum_time[24],1),"."))</f>
        <v>32.</v>
      </c>
      <c r="AH35" s="142" t="str">
        <f>IF(ISBLANK(laps_times[[#This Row],[25]]),"DNF",CONCATENATE(RANK(rounds_cum_time[[#This Row],[25]],rounds_cum_time[25],1),"."))</f>
        <v>31.</v>
      </c>
      <c r="AI35" s="142" t="str">
        <f>IF(ISBLANK(laps_times[[#This Row],[26]]),"DNF",CONCATENATE(RANK(rounds_cum_time[[#This Row],[26]],rounds_cum_time[26],1),"."))</f>
        <v>31.</v>
      </c>
      <c r="AJ35" s="142" t="str">
        <f>IF(ISBLANK(laps_times[[#This Row],[27]]),"DNF",CONCATENATE(RANK(rounds_cum_time[[#This Row],[27]],rounds_cum_time[27],1),"."))</f>
        <v>31.</v>
      </c>
      <c r="AK35" s="142" t="str">
        <f>IF(ISBLANK(laps_times[[#This Row],[28]]),"DNF",CONCATENATE(RANK(rounds_cum_time[[#This Row],[28]],rounds_cum_time[28],1),"."))</f>
        <v>31.</v>
      </c>
      <c r="AL35" s="142" t="str">
        <f>IF(ISBLANK(laps_times[[#This Row],[29]]),"DNF",CONCATENATE(RANK(rounds_cum_time[[#This Row],[29]],rounds_cum_time[29],1),"."))</f>
        <v>30.</v>
      </c>
      <c r="AM35" s="142" t="str">
        <f>IF(ISBLANK(laps_times[[#This Row],[30]]),"DNF",CONCATENATE(RANK(rounds_cum_time[[#This Row],[30]],rounds_cum_time[30],1),"."))</f>
        <v>30.</v>
      </c>
      <c r="AN35" s="142" t="str">
        <f>IF(ISBLANK(laps_times[[#This Row],[31]]),"DNF",CONCATENATE(RANK(rounds_cum_time[[#This Row],[31]],rounds_cum_time[31],1),"."))</f>
        <v>30.</v>
      </c>
      <c r="AO35" s="142" t="str">
        <f>IF(ISBLANK(laps_times[[#This Row],[32]]),"DNF",CONCATENATE(RANK(rounds_cum_time[[#This Row],[32]],rounds_cum_time[32],1),"."))</f>
        <v>27.</v>
      </c>
      <c r="AP35" s="142" t="str">
        <f>IF(ISBLANK(laps_times[[#This Row],[33]]),"DNF",CONCATENATE(RANK(rounds_cum_time[[#This Row],[33]],rounds_cum_time[33],1),"."))</f>
        <v>28.</v>
      </c>
      <c r="AQ35" s="142" t="str">
        <f>IF(ISBLANK(laps_times[[#This Row],[34]]),"DNF",CONCATENATE(RANK(rounds_cum_time[[#This Row],[34]],rounds_cum_time[34],1),"."))</f>
        <v>28.</v>
      </c>
      <c r="AR35" s="142" t="str">
        <f>IF(ISBLANK(laps_times[[#This Row],[35]]),"DNF",CONCATENATE(RANK(rounds_cum_time[[#This Row],[35]],rounds_cum_time[35],1),"."))</f>
        <v>27.</v>
      </c>
      <c r="AS35" s="142" t="str">
        <f>IF(ISBLANK(laps_times[[#This Row],[36]]),"DNF",CONCATENATE(RANK(rounds_cum_time[[#This Row],[36]],rounds_cum_time[36],1),"."))</f>
        <v>27.</v>
      </c>
      <c r="AT35" s="142" t="str">
        <f>IF(ISBLANK(laps_times[[#This Row],[37]]),"DNF",CONCATENATE(RANK(rounds_cum_time[[#This Row],[37]],rounds_cum_time[37],1),"."))</f>
        <v>27.</v>
      </c>
      <c r="AU35" s="142" t="str">
        <f>IF(ISBLANK(laps_times[[#This Row],[38]]),"DNF",CONCATENATE(RANK(rounds_cum_time[[#This Row],[38]],rounds_cum_time[38],1),"."))</f>
        <v>27.</v>
      </c>
      <c r="AV35" s="142" t="str">
        <f>IF(ISBLANK(laps_times[[#This Row],[39]]),"DNF",CONCATENATE(RANK(rounds_cum_time[[#This Row],[39]],rounds_cum_time[39],1),"."))</f>
        <v>27.</v>
      </c>
      <c r="AW35" s="142" t="str">
        <f>IF(ISBLANK(laps_times[[#This Row],[40]]),"DNF",CONCATENATE(RANK(rounds_cum_time[[#This Row],[40]],rounds_cum_time[40],1),"."))</f>
        <v>28.</v>
      </c>
      <c r="AX35" s="142" t="str">
        <f>IF(ISBLANK(laps_times[[#This Row],[41]]),"DNF",CONCATENATE(RANK(rounds_cum_time[[#This Row],[41]],rounds_cum_time[41],1),"."))</f>
        <v>28.</v>
      </c>
      <c r="AY35" s="142" t="str">
        <f>IF(ISBLANK(laps_times[[#This Row],[42]]),"DNF",CONCATENATE(RANK(rounds_cum_time[[#This Row],[42]],rounds_cum_time[42],1),"."))</f>
        <v>28.</v>
      </c>
      <c r="AZ35" s="142" t="str">
        <f>IF(ISBLANK(laps_times[[#This Row],[43]]),"DNF",CONCATENATE(RANK(rounds_cum_time[[#This Row],[43]],rounds_cum_time[43],1),"."))</f>
        <v>28.</v>
      </c>
      <c r="BA35" s="142" t="str">
        <f>IF(ISBLANK(laps_times[[#This Row],[44]]),"DNF",CONCATENATE(RANK(rounds_cum_time[[#This Row],[44]],rounds_cum_time[44],1),"."))</f>
        <v>28.</v>
      </c>
      <c r="BB35" s="142" t="str">
        <f>IF(ISBLANK(laps_times[[#This Row],[45]]),"DNF",CONCATENATE(RANK(rounds_cum_time[[#This Row],[45]],rounds_cum_time[45],1),"."))</f>
        <v>28.</v>
      </c>
      <c r="BC35" s="142" t="str">
        <f>IF(ISBLANK(laps_times[[#This Row],[46]]),"DNF",CONCATENATE(RANK(rounds_cum_time[[#This Row],[46]],rounds_cum_time[46],1),"."))</f>
        <v>27.</v>
      </c>
      <c r="BD35" s="142" t="str">
        <f>IF(ISBLANK(laps_times[[#This Row],[47]]),"DNF",CONCATENATE(RANK(rounds_cum_time[[#This Row],[47]],rounds_cum_time[47],1),"."))</f>
        <v>27.</v>
      </c>
      <c r="BE35" s="142" t="str">
        <f>IF(ISBLANK(laps_times[[#This Row],[48]]),"DNF",CONCATENATE(RANK(rounds_cum_time[[#This Row],[48]],rounds_cum_time[48],1),"."))</f>
        <v>29.</v>
      </c>
      <c r="BF35" s="142" t="str">
        <f>IF(ISBLANK(laps_times[[#This Row],[49]]),"DNF",CONCATENATE(RANK(rounds_cum_time[[#This Row],[49]],rounds_cum_time[49],1),"."))</f>
        <v>29.</v>
      </c>
      <c r="BG35" s="142" t="str">
        <f>IF(ISBLANK(laps_times[[#This Row],[50]]),"DNF",CONCATENATE(RANK(rounds_cum_time[[#This Row],[50]],rounds_cum_time[50],1),"."))</f>
        <v>29.</v>
      </c>
      <c r="BH35" s="142" t="str">
        <f>IF(ISBLANK(laps_times[[#This Row],[51]]),"DNF",CONCATENATE(RANK(rounds_cum_time[[#This Row],[51]],rounds_cum_time[51],1),"."))</f>
        <v>29.</v>
      </c>
      <c r="BI35" s="142" t="str">
        <f>IF(ISBLANK(laps_times[[#This Row],[52]]),"DNF",CONCATENATE(RANK(rounds_cum_time[[#This Row],[52]],rounds_cum_time[52],1),"."))</f>
        <v>29.</v>
      </c>
      <c r="BJ35" s="142" t="str">
        <f>IF(ISBLANK(laps_times[[#This Row],[53]]),"DNF",CONCATENATE(RANK(rounds_cum_time[[#This Row],[53]],rounds_cum_time[53],1),"."))</f>
        <v>29.</v>
      </c>
      <c r="BK35" s="142" t="str">
        <f>IF(ISBLANK(laps_times[[#This Row],[54]]),"DNF",CONCATENATE(RANK(rounds_cum_time[[#This Row],[54]],rounds_cum_time[54],1),"."))</f>
        <v>29.</v>
      </c>
      <c r="BL35" s="142" t="str">
        <f>IF(ISBLANK(laps_times[[#This Row],[55]]),"DNF",CONCATENATE(RANK(rounds_cum_time[[#This Row],[55]],rounds_cum_time[55],1),"."))</f>
        <v>29.</v>
      </c>
      <c r="BM35" s="142" t="str">
        <f>IF(ISBLANK(laps_times[[#This Row],[56]]),"DNF",CONCATENATE(RANK(rounds_cum_time[[#This Row],[56]],rounds_cum_time[56],1),"."))</f>
        <v>29.</v>
      </c>
      <c r="BN35" s="142" t="str">
        <f>IF(ISBLANK(laps_times[[#This Row],[57]]),"DNF",CONCATENATE(RANK(rounds_cum_time[[#This Row],[57]],rounds_cum_time[57],1),"."))</f>
        <v>29.</v>
      </c>
      <c r="BO35" s="142" t="str">
        <f>IF(ISBLANK(laps_times[[#This Row],[58]]),"DNF",CONCATENATE(RANK(rounds_cum_time[[#This Row],[58]],rounds_cum_time[58],1),"."))</f>
        <v>29.</v>
      </c>
      <c r="BP35" s="142" t="str">
        <f>IF(ISBLANK(laps_times[[#This Row],[59]]),"DNF",CONCATENATE(RANK(rounds_cum_time[[#This Row],[59]],rounds_cum_time[59],1),"."))</f>
        <v>30.</v>
      </c>
      <c r="BQ35" s="142" t="str">
        <f>IF(ISBLANK(laps_times[[#This Row],[60]]),"DNF",CONCATENATE(RANK(rounds_cum_time[[#This Row],[60]],rounds_cum_time[60],1),"."))</f>
        <v>31.</v>
      </c>
      <c r="BR35" s="142" t="str">
        <f>IF(ISBLANK(laps_times[[#This Row],[61]]),"DNF",CONCATENATE(RANK(rounds_cum_time[[#This Row],[61]],rounds_cum_time[61],1),"."))</f>
        <v>30.</v>
      </c>
      <c r="BS35" s="142" t="str">
        <f>IF(ISBLANK(laps_times[[#This Row],[62]]),"DNF",CONCATENATE(RANK(rounds_cum_time[[#This Row],[62]],rounds_cum_time[62],1),"."))</f>
        <v>30.</v>
      </c>
      <c r="BT35" s="143" t="str">
        <f>IF(ISBLANK(laps_times[[#This Row],[63]]),"DNF",CONCATENATE(RANK(rounds_cum_time[[#This Row],[63]],rounds_cum_time[63],1),"."))</f>
        <v>30.</v>
      </c>
    </row>
    <row r="36" spans="2:72" x14ac:dyDescent="0.2">
      <c r="B36" s="130">
        <f>laps_times[[#This Row],[poř]]</f>
        <v>31</v>
      </c>
      <c r="C36" s="141">
        <f>laps_times[[#This Row],[s.č.]]</f>
        <v>41</v>
      </c>
      <c r="D36" s="131" t="str">
        <f>laps_times[[#This Row],[jméno]]</f>
        <v>Gruberova Marketa</v>
      </c>
      <c r="E36" s="132">
        <f>laps_times[[#This Row],[roč]]</f>
        <v>1982</v>
      </c>
      <c r="F36" s="132" t="str">
        <f>laps_times[[#This Row],[kat]]</f>
        <v>ZA</v>
      </c>
      <c r="G36" s="132">
        <f>laps_times[[#This Row],[poř_kat]]</f>
        <v>1</v>
      </c>
      <c r="H36" s="131" t="str">
        <f>laps_times[[#This Row],[klub]]</f>
        <v>Maraton Klub Kladno</v>
      </c>
      <c r="I36" s="134">
        <f>laps_times[[#This Row],[celk. čas]]</f>
        <v>0.14811560185185185</v>
      </c>
      <c r="J36" s="142" t="str">
        <f>IF(ISBLANK(laps_times[[#This Row],[1]]),"DNF",CONCATENATE(RANK(rounds_cum_time[[#This Row],[1]],rounds_cum_time[1],1),"."))</f>
        <v>57.</v>
      </c>
      <c r="K36" s="142" t="str">
        <f>IF(ISBLANK(laps_times[[#This Row],[2]]),"DNF",CONCATENATE(RANK(rounds_cum_time[[#This Row],[2]],rounds_cum_time[2],1),"."))</f>
        <v>50.</v>
      </c>
      <c r="L36" s="142" t="str">
        <f>IF(ISBLANK(laps_times[[#This Row],[3]]),"DNF",CONCATENATE(RANK(rounds_cum_time[[#This Row],[3]],rounds_cum_time[3],1),"."))</f>
        <v>45.</v>
      </c>
      <c r="M36" s="142" t="str">
        <f>IF(ISBLANK(laps_times[[#This Row],[4]]),"DNF",CONCATENATE(RANK(rounds_cum_time[[#This Row],[4]],rounds_cum_time[4],1),"."))</f>
        <v>40.</v>
      </c>
      <c r="N36" s="142" t="str">
        <f>IF(ISBLANK(laps_times[[#This Row],[5]]),"DNF",CONCATENATE(RANK(rounds_cum_time[[#This Row],[5]],rounds_cum_time[5],1),"."))</f>
        <v>40.</v>
      </c>
      <c r="O36" s="142" t="str">
        <f>IF(ISBLANK(laps_times[[#This Row],[6]]),"DNF",CONCATENATE(RANK(rounds_cum_time[[#This Row],[6]],rounds_cum_time[6],1),"."))</f>
        <v>33.</v>
      </c>
      <c r="P36" s="142" t="str">
        <f>IF(ISBLANK(laps_times[[#This Row],[7]]),"DNF",CONCATENATE(RANK(rounds_cum_time[[#This Row],[7]],rounds_cum_time[7],1),"."))</f>
        <v>31.</v>
      </c>
      <c r="Q36" s="142" t="str">
        <f>IF(ISBLANK(laps_times[[#This Row],[8]]),"DNF",CONCATENATE(RANK(rounds_cum_time[[#This Row],[8]],rounds_cum_time[8],1),"."))</f>
        <v>30.</v>
      </c>
      <c r="R36" s="142" t="str">
        <f>IF(ISBLANK(laps_times[[#This Row],[9]]),"DNF",CONCATENATE(RANK(rounds_cum_time[[#This Row],[9]],rounds_cum_time[9],1),"."))</f>
        <v>30.</v>
      </c>
      <c r="S36" s="142" t="str">
        <f>IF(ISBLANK(laps_times[[#This Row],[10]]),"DNF",CONCATENATE(RANK(rounds_cum_time[[#This Row],[10]],rounds_cum_time[10],1),"."))</f>
        <v>31.</v>
      </c>
      <c r="T36" s="142" t="str">
        <f>IF(ISBLANK(laps_times[[#This Row],[11]]),"DNF",CONCATENATE(RANK(rounds_cum_time[[#This Row],[11]],rounds_cum_time[11],1),"."))</f>
        <v>30.</v>
      </c>
      <c r="U36" s="142" t="str">
        <f>IF(ISBLANK(laps_times[[#This Row],[12]]),"DNF",CONCATENATE(RANK(rounds_cum_time[[#This Row],[12]],rounds_cum_time[12],1),"."))</f>
        <v>30.</v>
      </c>
      <c r="V36" s="142" t="str">
        <f>IF(ISBLANK(laps_times[[#This Row],[13]]),"DNF",CONCATENATE(RANK(rounds_cum_time[[#This Row],[13]],rounds_cum_time[13],1),"."))</f>
        <v>30.</v>
      </c>
      <c r="W36" s="142" t="str">
        <f>IF(ISBLANK(laps_times[[#This Row],[14]]),"DNF",CONCATENATE(RANK(rounds_cum_time[[#This Row],[14]],rounds_cum_time[14],1),"."))</f>
        <v>30.</v>
      </c>
      <c r="X36" s="142" t="str">
        <f>IF(ISBLANK(laps_times[[#This Row],[15]]),"DNF",CONCATENATE(RANK(rounds_cum_time[[#This Row],[15]],rounds_cum_time[15],1),"."))</f>
        <v>29.</v>
      </c>
      <c r="Y36" s="142" t="str">
        <f>IF(ISBLANK(laps_times[[#This Row],[16]]),"DNF",CONCATENATE(RANK(rounds_cum_time[[#This Row],[16]],rounds_cum_time[16],1),"."))</f>
        <v>29.</v>
      </c>
      <c r="Z36" s="142" t="str">
        <f>IF(ISBLANK(laps_times[[#This Row],[17]]),"DNF",CONCATENATE(RANK(rounds_cum_time[[#This Row],[17]],rounds_cum_time[17],1),"."))</f>
        <v>29.</v>
      </c>
      <c r="AA36" s="142" t="str">
        <f>IF(ISBLANK(laps_times[[#This Row],[18]]),"DNF",CONCATENATE(RANK(rounds_cum_time[[#This Row],[18]],rounds_cum_time[18],1),"."))</f>
        <v>29.</v>
      </c>
      <c r="AB36" s="142" t="str">
        <f>IF(ISBLANK(laps_times[[#This Row],[19]]),"DNF",CONCATENATE(RANK(rounds_cum_time[[#This Row],[19]],rounds_cum_time[19],1),"."))</f>
        <v>30.</v>
      </c>
      <c r="AC36" s="142" t="str">
        <f>IF(ISBLANK(laps_times[[#This Row],[20]]),"DNF",CONCATENATE(RANK(rounds_cum_time[[#This Row],[20]],rounds_cum_time[20],1),"."))</f>
        <v>30.</v>
      </c>
      <c r="AD36" s="142" t="str">
        <f>IF(ISBLANK(laps_times[[#This Row],[21]]),"DNF",CONCATENATE(RANK(rounds_cum_time[[#This Row],[21]],rounds_cum_time[21],1),"."))</f>
        <v>29.</v>
      </c>
      <c r="AE36" s="142" t="str">
        <f>IF(ISBLANK(laps_times[[#This Row],[22]]),"DNF",CONCATENATE(RANK(rounds_cum_time[[#This Row],[22]],rounds_cum_time[22],1),"."))</f>
        <v>30.</v>
      </c>
      <c r="AF36" s="142" t="str">
        <f>IF(ISBLANK(laps_times[[#This Row],[23]]),"DNF",CONCATENATE(RANK(rounds_cum_time[[#This Row],[23]],rounds_cum_time[23],1),"."))</f>
        <v>31.</v>
      </c>
      <c r="AG36" s="142" t="str">
        <f>IF(ISBLANK(laps_times[[#This Row],[24]]),"DNF",CONCATENATE(RANK(rounds_cum_time[[#This Row],[24]],rounds_cum_time[24],1),"."))</f>
        <v>31.</v>
      </c>
      <c r="AH36" s="142" t="str">
        <f>IF(ISBLANK(laps_times[[#This Row],[25]]),"DNF",CONCATENATE(RANK(rounds_cum_time[[#This Row],[25]],rounds_cum_time[25],1),"."))</f>
        <v>32.</v>
      </c>
      <c r="AI36" s="142" t="str">
        <f>IF(ISBLANK(laps_times[[#This Row],[26]]),"DNF",CONCATENATE(RANK(rounds_cum_time[[#This Row],[26]],rounds_cum_time[26],1),"."))</f>
        <v>32.</v>
      </c>
      <c r="AJ36" s="142" t="str">
        <f>IF(ISBLANK(laps_times[[#This Row],[27]]),"DNF",CONCATENATE(RANK(rounds_cum_time[[#This Row],[27]],rounds_cum_time[27],1),"."))</f>
        <v>34.</v>
      </c>
      <c r="AK36" s="142" t="str">
        <f>IF(ISBLANK(laps_times[[#This Row],[28]]),"DNF",CONCATENATE(RANK(rounds_cum_time[[#This Row],[28]],rounds_cum_time[28],1),"."))</f>
        <v>34.</v>
      </c>
      <c r="AL36" s="142" t="str">
        <f>IF(ISBLANK(laps_times[[#This Row],[29]]),"DNF",CONCATENATE(RANK(rounds_cum_time[[#This Row],[29]],rounds_cum_time[29],1),"."))</f>
        <v>34.</v>
      </c>
      <c r="AM36" s="142" t="str">
        <f>IF(ISBLANK(laps_times[[#This Row],[30]]),"DNF",CONCATENATE(RANK(rounds_cum_time[[#This Row],[30]],rounds_cum_time[30],1),"."))</f>
        <v>36.</v>
      </c>
      <c r="AN36" s="142" t="str">
        <f>IF(ISBLANK(laps_times[[#This Row],[31]]),"DNF",CONCATENATE(RANK(rounds_cum_time[[#This Row],[31]],rounds_cum_time[31],1),"."))</f>
        <v>38.</v>
      </c>
      <c r="AO36" s="142" t="str">
        <f>IF(ISBLANK(laps_times[[#This Row],[32]]),"DNF",CONCATENATE(RANK(rounds_cum_time[[#This Row],[32]],rounds_cum_time[32],1),"."))</f>
        <v>36.</v>
      </c>
      <c r="AP36" s="142" t="str">
        <f>IF(ISBLANK(laps_times[[#This Row],[33]]),"DNF",CONCATENATE(RANK(rounds_cum_time[[#This Row],[33]],rounds_cum_time[33],1),"."))</f>
        <v>36.</v>
      </c>
      <c r="AQ36" s="142" t="str">
        <f>IF(ISBLANK(laps_times[[#This Row],[34]]),"DNF",CONCATENATE(RANK(rounds_cum_time[[#This Row],[34]],rounds_cum_time[34],1),"."))</f>
        <v>37.</v>
      </c>
      <c r="AR36" s="142" t="str">
        <f>IF(ISBLANK(laps_times[[#This Row],[35]]),"DNF",CONCATENATE(RANK(rounds_cum_time[[#This Row],[35]],rounds_cum_time[35],1),"."))</f>
        <v>37.</v>
      </c>
      <c r="AS36" s="142" t="str">
        <f>IF(ISBLANK(laps_times[[#This Row],[36]]),"DNF",CONCATENATE(RANK(rounds_cum_time[[#This Row],[36]],rounds_cum_time[36],1),"."))</f>
        <v>37.</v>
      </c>
      <c r="AT36" s="142" t="str">
        <f>IF(ISBLANK(laps_times[[#This Row],[37]]),"DNF",CONCATENATE(RANK(rounds_cum_time[[#This Row],[37]],rounds_cum_time[37],1),"."))</f>
        <v>37.</v>
      </c>
      <c r="AU36" s="142" t="str">
        <f>IF(ISBLANK(laps_times[[#This Row],[38]]),"DNF",CONCATENATE(RANK(rounds_cum_time[[#This Row],[38]],rounds_cum_time[38],1),"."))</f>
        <v>39.</v>
      </c>
      <c r="AV36" s="142" t="str">
        <f>IF(ISBLANK(laps_times[[#This Row],[39]]),"DNF",CONCATENATE(RANK(rounds_cum_time[[#This Row],[39]],rounds_cum_time[39],1),"."))</f>
        <v>39.</v>
      </c>
      <c r="AW36" s="142" t="str">
        <f>IF(ISBLANK(laps_times[[#This Row],[40]]),"DNF",CONCATENATE(RANK(rounds_cum_time[[#This Row],[40]],rounds_cum_time[40],1),"."))</f>
        <v>39.</v>
      </c>
      <c r="AX36" s="142" t="str">
        <f>IF(ISBLANK(laps_times[[#This Row],[41]]),"DNF",CONCATENATE(RANK(rounds_cum_time[[#This Row],[41]],rounds_cum_time[41],1),"."))</f>
        <v>39.</v>
      </c>
      <c r="AY36" s="142" t="str">
        <f>IF(ISBLANK(laps_times[[#This Row],[42]]),"DNF",CONCATENATE(RANK(rounds_cum_time[[#This Row],[42]],rounds_cum_time[42],1),"."))</f>
        <v>39.</v>
      </c>
      <c r="AZ36" s="142" t="str">
        <f>IF(ISBLANK(laps_times[[#This Row],[43]]),"DNF",CONCATENATE(RANK(rounds_cum_time[[#This Row],[43]],rounds_cum_time[43],1),"."))</f>
        <v>38.</v>
      </c>
      <c r="BA36" s="142" t="str">
        <f>IF(ISBLANK(laps_times[[#This Row],[44]]),"DNF",CONCATENATE(RANK(rounds_cum_time[[#This Row],[44]],rounds_cum_time[44],1),"."))</f>
        <v>42.</v>
      </c>
      <c r="BB36" s="142" t="str">
        <f>IF(ISBLANK(laps_times[[#This Row],[45]]),"DNF",CONCATENATE(RANK(rounds_cum_time[[#This Row],[45]],rounds_cum_time[45],1),"."))</f>
        <v>42.</v>
      </c>
      <c r="BC36" s="142" t="str">
        <f>IF(ISBLANK(laps_times[[#This Row],[46]]),"DNF",CONCATENATE(RANK(rounds_cum_time[[#This Row],[46]],rounds_cum_time[46],1),"."))</f>
        <v>40.</v>
      </c>
      <c r="BD36" s="142" t="str">
        <f>IF(ISBLANK(laps_times[[#This Row],[47]]),"DNF",CONCATENATE(RANK(rounds_cum_time[[#This Row],[47]],rounds_cum_time[47],1),"."))</f>
        <v>41.</v>
      </c>
      <c r="BE36" s="142" t="str">
        <f>IF(ISBLANK(laps_times[[#This Row],[48]]),"DNF",CONCATENATE(RANK(rounds_cum_time[[#This Row],[48]],rounds_cum_time[48],1),"."))</f>
        <v>40.</v>
      </c>
      <c r="BF36" s="142" t="str">
        <f>IF(ISBLANK(laps_times[[#This Row],[49]]),"DNF",CONCATENATE(RANK(rounds_cum_time[[#This Row],[49]],rounds_cum_time[49],1),"."))</f>
        <v>40.</v>
      </c>
      <c r="BG36" s="142" t="str">
        <f>IF(ISBLANK(laps_times[[#This Row],[50]]),"DNF",CONCATENATE(RANK(rounds_cum_time[[#This Row],[50]],rounds_cum_time[50],1),"."))</f>
        <v>40.</v>
      </c>
      <c r="BH36" s="142" t="str">
        <f>IF(ISBLANK(laps_times[[#This Row],[51]]),"DNF",CONCATENATE(RANK(rounds_cum_time[[#This Row],[51]],rounds_cum_time[51],1),"."))</f>
        <v>39.</v>
      </c>
      <c r="BI36" s="142" t="str">
        <f>IF(ISBLANK(laps_times[[#This Row],[52]]),"DNF",CONCATENATE(RANK(rounds_cum_time[[#This Row],[52]],rounds_cum_time[52],1),"."))</f>
        <v>39.</v>
      </c>
      <c r="BJ36" s="142" t="str">
        <f>IF(ISBLANK(laps_times[[#This Row],[53]]),"DNF",CONCATENATE(RANK(rounds_cum_time[[#This Row],[53]],rounds_cum_time[53],1),"."))</f>
        <v>38.</v>
      </c>
      <c r="BK36" s="142" t="str">
        <f>IF(ISBLANK(laps_times[[#This Row],[54]]),"DNF",CONCATENATE(RANK(rounds_cum_time[[#This Row],[54]],rounds_cum_time[54],1),"."))</f>
        <v>36.</v>
      </c>
      <c r="BL36" s="142" t="str">
        <f>IF(ISBLANK(laps_times[[#This Row],[55]]),"DNF",CONCATENATE(RANK(rounds_cum_time[[#This Row],[55]],rounds_cum_time[55],1),"."))</f>
        <v>34.</v>
      </c>
      <c r="BM36" s="142" t="str">
        <f>IF(ISBLANK(laps_times[[#This Row],[56]]),"DNF",CONCATENATE(RANK(rounds_cum_time[[#This Row],[56]],rounds_cum_time[56],1),"."))</f>
        <v>34.</v>
      </c>
      <c r="BN36" s="142" t="str">
        <f>IF(ISBLANK(laps_times[[#This Row],[57]]),"DNF",CONCATENATE(RANK(rounds_cum_time[[#This Row],[57]],rounds_cum_time[57],1),"."))</f>
        <v>34.</v>
      </c>
      <c r="BO36" s="142" t="str">
        <f>IF(ISBLANK(laps_times[[#This Row],[58]]),"DNF",CONCATENATE(RANK(rounds_cum_time[[#This Row],[58]],rounds_cum_time[58],1),"."))</f>
        <v>34.</v>
      </c>
      <c r="BP36" s="142" t="str">
        <f>IF(ISBLANK(laps_times[[#This Row],[59]]),"DNF",CONCATENATE(RANK(rounds_cum_time[[#This Row],[59]],rounds_cum_time[59],1),"."))</f>
        <v>34.</v>
      </c>
      <c r="BQ36" s="142" t="str">
        <f>IF(ISBLANK(laps_times[[#This Row],[60]]),"DNF",CONCATENATE(RANK(rounds_cum_time[[#This Row],[60]],rounds_cum_time[60],1),"."))</f>
        <v>33.</v>
      </c>
      <c r="BR36" s="142" t="str">
        <f>IF(ISBLANK(laps_times[[#This Row],[61]]),"DNF",CONCATENATE(RANK(rounds_cum_time[[#This Row],[61]],rounds_cum_time[61],1),"."))</f>
        <v>32.</v>
      </c>
      <c r="BS36" s="142" t="str">
        <f>IF(ISBLANK(laps_times[[#This Row],[62]]),"DNF",CONCATENATE(RANK(rounds_cum_time[[#This Row],[62]],rounds_cum_time[62],1),"."))</f>
        <v>31.</v>
      </c>
      <c r="BT36" s="143" t="str">
        <f>IF(ISBLANK(laps_times[[#This Row],[63]]),"DNF",CONCATENATE(RANK(rounds_cum_time[[#This Row],[63]],rounds_cum_time[63],1),"."))</f>
        <v>31.</v>
      </c>
    </row>
    <row r="37" spans="2:72" x14ac:dyDescent="0.2">
      <c r="B37" s="130">
        <f>laps_times[[#This Row],[poř]]</f>
        <v>32</v>
      </c>
      <c r="C37" s="141">
        <f>laps_times[[#This Row],[s.č.]]</f>
        <v>44</v>
      </c>
      <c r="D37" s="131" t="str">
        <f>laps_times[[#This Row],[jméno]]</f>
        <v>Šimek Miroslav</v>
      </c>
      <c r="E37" s="132">
        <f>laps_times[[#This Row],[roč]]</f>
        <v>1966</v>
      </c>
      <c r="F37" s="132" t="str">
        <f>laps_times[[#This Row],[kat]]</f>
        <v>MB</v>
      </c>
      <c r="G37" s="132">
        <f>laps_times[[#This Row],[poř_kat]]</f>
        <v>16</v>
      </c>
      <c r="H37" s="131" t="str">
        <f>laps_times[[#This Row],[klub]]</f>
        <v>TC Dvořák Č. Budějovice</v>
      </c>
      <c r="I37" s="134">
        <f>laps_times[[#This Row],[celk. čas]]</f>
        <v>0.14852547453703704</v>
      </c>
      <c r="J37" s="142" t="str">
        <f>IF(ISBLANK(laps_times[[#This Row],[1]]),"DNF",CONCATENATE(RANK(rounds_cum_time[[#This Row],[1]],rounds_cum_time[1],1),"."))</f>
        <v>29.</v>
      </c>
      <c r="K37" s="142" t="str">
        <f>IF(ISBLANK(laps_times[[#This Row],[2]]),"DNF",CONCATENATE(RANK(rounds_cum_time[[#This Row],[2]],rounds_cum_time[2],1),"."))</f>
        <v>32.</v>
      </c>
      <c r="L37" s="142" t="str">
        <f>IF(ISBLANK(laps_times[[#This Row],[3]]),"DNF",CONCATENATE(RANK(rounds_cum_time[[#This Row],[3]],rounds_cum_time[3],1),"."))</f>
        <v>33.</v>
      </c>
      <c r="M37" s="142" t="str">
        <f>IF(ISBLANK(laps_times[[#This Row],[4]]),"DNF",CONCATENATE(RANK(rounds_cum_time[[#This Row],[4]],rounds_cum_time[4],1),"."))</f>
        <v>37.</v>
      </c>
      <c r="N37" s="142" t="str">
        <f>IF(ISBLANK(laps_times[[#This Row],[5]]),"DNF",CONCATENATE(RANK(rounds_cum_time[[#This Row],[5]],rounds_cum_time[5],1),"."))</f>
        <v>44.</v>
      </c>
      <c r="O37" s="142" t="str">
        <f>IF(ISBLANK(laps_times[[#This Row],[6]]),"DNF",CONCATENATE(RANK(rounds_cum_time[[#This Row],[6]],rounds_cum_time[6],1),"."))</f>
        <v>43.</v>
      </c>
      <c r="P37" s="142" t="str">
        <f>IF(ISBLANK(laps_times[[#This Row],[7]]),"DNF",CONCATENATE(RANK(rounds_cum_time[[#This Row],[7]],rounds_cum_time[7],1),"."))</f>
        <v>49.</v>
      </c>
      <c r="Q37" s="142" t="str">
        <f>IF(ISBLANK(laps_times[[#This Row],[8]]),"DNF",CONCATENATE(RANK(rounds_cum_time[[#This Row],[8]],rounds_cum_time[8],1),"."))</f>
        <v>49.</v>
      </c>
      <c r="R37" s="142" t="str">
        <f>IF(ISBLANK(laps_times[[#This Row],[9]]),"DNF",CONCATENATE(RANK(rounds_cum_time[[#This Row],[9]],rounds_cum_time[9],1),"."))</f>
        <v>51.</v>
      </c>
      <c r="S37" s="142" t="str">
        <f>IF(ISBLANK(laps_times[[#This Row],[10]]),"DNF",CONCATENATE(RANK(rounds_cum_time[[#This Row],[10]],rounds_cum_time[10],1),"."))</f>
        <v>52.</v>
      </c>
      <c r="T37" s="142" t="str">
        <f>IF(ISBLANK(laps_times[[#This Row],[11]]),"DNF",CONCATENATE(RANK(rounds_cum_time[[#This Row],[11]],rounds_cum_time[11],1),"."))</f>
        <v>53.</v>
      </c>
      <c r="U37" s="142" t="str">
        <f>IF(ISBLANK(laps_times[[#This Row],[12]]),"DNF",CONCATENATE(RANK(rounds_cum_time[[#This Row],[12]],rounds_cum_time[12],1),"."))</f>
        <v>52.</v>
      </c>
      <c r="V37" s="142" t="str">
        <f>IF(ISBLANK(laps_times[[#This Row],[13]]),"DNF",CONCATENATE(RANK(rounds_cum_time[[#This Row],[13]],rounds_cum_time[13],1),"."))</f>
        <v>53.</v>
      </c>
      <c r="W37" s="142" t="str">
        <f>IF(ISBLANK(laps_times[[#This Row],[14]]),"DNF",CONCATENATE(RANK(rounds_cum_time[[#This Row],[14]],rounds_cum_time[14],1),"."))</f>
        <v>54.</v>
      </c>
      <c r="X37" s="142" t="str">
        <f>IF(ISBLANK(laps_times[[#This Row],[15]]),"DNF",CONCATENATE(RANK(rounds_cum_time[[#This Row],[15]],rounds_cum_time[15],1),"."))</f>
        <v>52.</v>
      </c>
      <c r="Y37" s="142" t="str">
        <f>IF(ISBLANK(laps_times[[#This Row],[16]]),"DNF",CONCATENATE(RANK(rounds_cum_time[[#This Row],[16]],rounds_cum_time[16],1),"."))</f>
        <v>52.</v>
      </c>
      <c r="Z37" s="142" t="str">
        <f>IF(ISBLANK(laps_times[[#This Row],[17]]),"DNF",CONCATENATE(RANK(rounds_cum_time[[#This Row],[17]],rounds_cum_time[17],1),"."))</f>
        <v>53.</v>
      </c>
      <c r="AA37" s="142" t="str">
        <f>IF(ISBLANK(laps_times[[#This Row],[18]]),"DNF",CONCATENATE(RANK(rounds_cum_time[[#This Row],[18]],rounds_cum_time[18],1),"."))</f>
        <v>55.</v>
      </c>
      <c r="AB37" s="142" t="str">
        <f>IF(ISBLANK(laps_times[[#This Row],[19]]),"DNF",CONCATENATE(RANK(rounds_cum_time[[#This Row],[19]],rounds_cum_time[19],1),"."))</f>
        <v>54.</v>
      </c>
      <c r="AC37" s="142" t="str">
        <f>IF(ISBLANK(laps_times[[#This Row],[20]]),"DNF",CONCATENATE(RANK(rounds_cum_time[[#This Row],[20]],rounds_cum_time[20],1),"."))</f>
        <v>56.</v>
      </c>
      <c r="AD37" s="142" t="str">
        <f>IF(ISBLANK(laps_times[[#This Row],[21]]),"DNF",CONCATENATE(RANK(rounds_cum_time[[#This Row],[21]],rounds_cum_time[21],1),"."))</f>
        <v>57.</v>
      </c>
      <c r="AE37" s="142" t="str">
        <f>IF(ISBLANK(laps_times[[#This Row],[22]]),"DNF",CONCATENATE(RANK(rounds_cum_time[[#This Row],[22]],rounds_cum_time[22],1),"."))</f>
        <v>58.</v>
      </c>
      <c r="AF37" s="142" t="str">
        <f>IF(ISBLANK(laps_times[[#This Row],[23]]),"DNF",CONCATENATE(RANK(rounds_cum_time[[#This Row],[23]],rounds_cum_time[23],1),"."))</f>
        <v>58.</v>
      </c>
      <c r="AG37" s="142" t="str">
        <f>IF(ISBLANK(laps_times[[#This Row],[24]]),"DNF",CONCATENATE(RANK(rounds_cum_time[[#This Row],[24]],rounds_cum_time[24],1),"."))</f>
        <v>60.</v>
      </c>
      <c r="AH37" s="142" t="str">
        <f>IF(ISBLANK(laps_times[[#This Row],[25]]),"DNF",CONCATENATE(RANK(rounds_cum_time[[#This Row],[25]],rounds_cum_time[25],1),"."))</f>
        <v>61.</v>
      </c>
      <c r="AI37" s="142" t="str">
        <f>IF(ISBLANK(laps_times[[#This Row],[26]]),"DNF",CONCATENATE(RANK(rounds_cum_time[[#This Row],[26]],rounds_cum_time[26],1),"."))</f>
        <v>61.</v>
      </c>
      <c r="AJ37" s="142" t="str">
        <f>IF(ISBLANK(laps_times[[#This Row],[27]]),"DNF",CONCATENATE(RANK(rounds_cum_time[[#This Row],[27]],rounds_cum_time[27],1),"."))</f>
        <v>61.</v>
      </c>
      <c r="AK37" s="142" t="str">
        <f>IF(ISBLANK(laps_times[[#This Row],[28]]),"DNF",CONCATENATE(RANK(rounds_cum_time[[#This Row],[28]],rounds_cum_time[28],1),"."))</f>
        <v>61.</v>
      </c>
      <c r="AL37" s="142" t="str">
        <f>IF(ISBLANK(laps_times[[#This Row],[29]]),"DNF",CONCATENATE(RANK(rounds_cum_time[[#This Row],[29]],rounds_cum_time[29],1),"."))</f>
        <v>61.</v>
      </c>
      <c r="AM37" s="142" t="str">
        <f>IF(ISBLANK(laps_times[[#This Row],[30]]),"DNF",CONCATENATE(RANK(rounds_cum_time[[#This Row],[30]],rounds_cum_time[30],1),"."))</f>
        <v>60.</v>
      </c>
      <c r="AN37" s="142" t="str">
        <f>IF(ISBLANK(laps_times[[#This Row],[31]]),"DNF",CONCATENATE(RANK(rounds_cum_time[[#This Row],[31]],rounds_cum_time[31],1),"."))</f>
        <v>60.</v>
      </c>
      <c r="AO37" s="142" t="str">
        <f>IF(ISBLANK(laps_times[[#This Row],[32]]),"DNF",CONCATENATE(RANK(rounds_cum_time[[#This Row],[32]],rounds_cum_time[32],1),"."))</f>
        <v>58.</v>
      </c>
      <c r="AP37" s="142" t="str">
        <f>IF(ISBLANK(laps_times[[#This Row],[33]]),"DNF",CONCATENATE(RANK(rounds_cum_time[[#This Row],[33]],rounds_cum_time[33],1),"."))</f>
        <v>57.</v>
      </c>
      <c r="AQ37" s="142" t="str">
        <f>IF(ISBLANK(laps_times[[#This Row],[34]]),"DNF",CONCATENATE(RANK(rounds_cum_time[[#This Row],[34]],rounds_cum_time[34],1),"."))</f>
        <v>53.</v>
      </c>
      <c r="AR37" s="142" t="str">
        <f>IF(ISBLANK(laps_times[[#This Row],[35]]),"DNF",CONCATENATE(RANK(rounds_cum_time[[#This Row],[35]],rounds_cum_time[35],1),"."))</f>
        <v>51.</v>
      </c>
      <c r="AS37" s="142" t="str">
        <f>IF(ISBLANK(laps_times[[#This Row],[36]]),"DNF",CONCATENATE(RANK(rounds_cum_time[[#This Row],[36]],rounds_cum_time[36],1),"."))</f>
        <v>51.</v>
      </c>
      <c r="AT37" s="142" t="str">
        <f>IF(ISBLANK(laps_times[[#This Row],[37]]),"DNF",CONCATENATE(RANK(rounds_cum_time[[#This Row],[37]],rounds_cum_time[37],1),"."))</f>
        <v>51.</v>
      </c>
      <c r="AU37" s="142" t="str">
        <f>IF(ISBLANK(laps_times[[#This Row],[38]]),"DNF",CONCATENATE(RANK(rounds_cum_time[[#This Row],[38]],rounds_cum_time[38],1),"."))</f>
        <v>52.</v>
      </c>
      <c r="AV37" s="142" t="str">
        <f>IF(ISBLANK(laps_times[[#This Row],[39]]),"DNF",CONCATENATE(RANK(rounds_cum_time[[#This Row],[39]],rounds_cum_time[39],1),"."))</f>
        <v>50.</v>
      </c>
      <c r="AW37" s="142" t="str">
        <f>IF(ISBLANK(laps_times[[#This Row],[40]]),"DNF",CONCATENATE(RANK(rounds_cum_time[[#This Row],[40]],rounds_cum_time[40],1),"."))</f>
        <v>51.</v>
      </c>
      <c r="AX37" s="142" t="str">
        <f>IF(ISBLANK(laps_times[[#This Row],[41]]),"DNF",CONCATENATE(RANK(rounds_cum_time[[#This Row],[41]],rounds_cum_time[41],1),"."))</f>
        <v>48.</v>
      </c>
      <c r="AY37" s="142" t="str">
        <f>IF(ISBLANK(laps_times[[#This Row],[42]]),"DNF",CONCATENATE(RANK(rounds_cum_time[[#This Row],[42]],rounds_cum_time[42],1),"."))</f>
        <v>47.</v>
      </c>
      <c r="AZ37" s="142" t="str">
        <f>IF(ISBLANK(laps_times[[#This Row],[43]]),"DNF",CONCATENATE(RANK(rounds_cum_time[[#This Row],[43]],rounds_cum_time[43],1),"."))</f>
        <v>45.</v>
      </c>
      <c r="BA37" s="142" t="str">
        <f>IF(ISBLANK(laps_times[[#This Row],[44]]),"DNF",CONCATENATE(RANK(rounds_cum_time[[#This Row],[44]],rounds_cum_time[44],1),"."))</f>
        <v>45.</v>
      </c>
      <c r="BB37" s="142" t="str">
        <f>IF(ISBLANK(laps_times[[#This Row],[45]]),"DNF",CONCATENATE(RANK(rounds_cum_time[[#This Row],[45]],rounds_cum_time[45],1),"."))</f>
        <v>45.</v>
      </c>
      <c r="BC37" s="142" t="str">
        <f>IF(ISBLANK(laps_times[[#This Row],[46]]),"DNF",CONCATENATE(RANK(rounds_cum_time[[#This Row],[46]],rounds_cum_time[46],1),"."))</f>
        <v>45.</v>
      </c>
      <c r="BD37" s="142" t="str">
        <f>IF(ISBLANK(laps_times[[#This Row],[47]]),"DNF",CONCATENATE(RANK(rounds_cum_time[[#This Row],[47]],rounds_cum_time[47],1),"."))</f>
        <v>44.</v>
      </c>
      <c r="BE37" s="142" t="str">
        <f>IF(ISBLANK(laps_times[[#This Row],[48]]),"DNF",CONCATENATE(RANK(rounds_cum_time[[#This Row],[48]],rounds_cum_time[48],1),"."))</f>
        <v>42.</v>
      </c>
      <c r="BF37" s="142" t="str">
        <f>IF(ISBLANK(laps_times[[#This Row],[49]]),"DNF",CONCATENATE(RANK(rounds_cum_time[[#This Row],[49]],rounds_cum_time[49],1),"."))</f>
        <v>39.</v>
      </c>
      <c r="BG37" s="142" t="str">
        <f>IF(ISBLANK(laps_times[[#This Row],[50]]),"DNF",CONCATENATE(RANK(rounds_cum_time[[#This Row],[50]],rounds_cum_time[50],1),"."))</f>
        <v>38.</v>
      </c>
      <c r="BH37" s="142" t="str">
        <f>IF(ISBLANK(laps_times[[#This Row],[51]]),"DNF",CONCATENATE(RANK(rounds_cum_time[[#This Row],[51]],rounds_cum_time[51],1),"."))</f>
        <v>37.</v>
      </c>
      <c r="BI37" s="142" t="str">
        <f>IF(ISBLANK(laps_times[[#This Row],[52]]),"DNF",CONCATENATE(RANK(rounds_cum_time[[#This Row],[52]],rounds_cum_time[52],1),"."))</f>
        <v>37.</v>
      </c>
      <c r="BJ37" s="142" t="str">
        <f>IF(ISBLANK(laps_times[[#This Row],[53]]),"DNF",CONCATENATE(RANK(rounds_cum_time[[#This Row],[53]],rounds_cum_time[53],1),"."))</f>
        <v>34.</v>
      </c>
      <c r="BK37" s="142" t="str">
        <f>IF(ISBLANK(laps_times[[#This Row],[54]]),"DNF",CONCATENATE(RANK(rounds_cum_time[[#This Row],[54]],rounds_cum_time[54],1),"."))</f>
        <v>34.</v>
      </c>
      <c r="BL37" s="142" t="str">
        <f>IF(ISBLANK(laps_times[[#This Row],[55]]),"DNF",CONCATENATE(RANK(rounds_cum_time[[#This Row],[55]],rounds_cum_time[55],1),"."))</f>
        <v>33.</v>
      </c>
      <c r="BM37" s="142" t="str">
        <f>IF(ISBLANK(laps_times[[#This Row],[56]]),"DNF",CONCATENATE(RANK(rounds_cum_time[[#This Row],[56]],rounds_cum_time[56],1),"."))</f>
        <v>33.</v>
      </c>
      <c r="BN37" s="142" t="str">
        <f>IF(ISBLANK(laps_times[[#This Row],[57]]),"DNF",CONCATENATE(RANK(rounds_cum_time[[#This Row],[57]],rounds_cum_time[57],1),"."))</f>
        <v>33.</v>
      </c>
      <c r="BO37" s="142" t="str">
        <f>IF(ISBLANK(laps_times[[#This Row],[58]]),"DNF",CONCATENATE(RANK(rounds_cum_time[[#This Row],[58]],rounds_cum_time[58],1),"."))</f>
        <v>33.</v>
      </c>
      <c r="BP37" s="142" t="str">
        <f>IF(ISBLANK(laps_times[[#This Row],[59]]),"DNF",CONCATENATE(RANK(rounds_cum_time[[#This Row],[59]],rounds_cum_time[59],1),"."))</f>
        <v>32.</v>
      </c>
      <c r="BQ37" s="142" t="str">
        <f>IF(ISBLANK(laps_times[[#This Row],[60]]),"DNF",CONCATENATE(RANK(rounds_cum_time[[#This Row],[60]],rounds_cum_time[60],1),"."))</f>
        <v>32.</v>
      </c>
      <c r="BR37" s="142" t="str">
        <f>IF(ISBLANK(laps_times[[#This Row],[61]]),"DNF",CONCATENATE(RANK(rounds_cum_time[[#This Row],[61]],rounds_cum_time[61],1),"."))</f>
        <v>31.</v>
      </c>
      <c r="BS37" s="142" t="str">
        <f>IF(ISBLANK(laps_times[[#This Row],[62]]),"DNF",CONCATENATE(RANK(rounds_cum_time[[#This Row],[62]],rounds_cum_time[62],1),"."))</f>
        <v>32.</v>
      </c>
      <c r="BT37" s="143" t="str">
        <f>IF(ISBLANK(laps_times[[#This Row],[63]]),"DNF",CONCATENATE(RANK(rounds_cum_time[[#This Row],[63]],rounds_cum_time[63],1),"."))</f>
        <v>32.</v>
      </c>
    </row>
    <row r="38" spans="2:72" x14ac:dyDescent="0.2">
      <c r="B38" s="130">
        <f>laps_times[[#This Row],[poř]]</f>
        <v>33</v>
      </c>
      <c r="C38" s="141">
        <f>laps_times[[#This Row],[s.č.]]</f>
        <v>124</v>
      </c>
      <c r="D38" s="131" t="str">
        <f>laps_times[[#This Row],[jméno]]</f>
        <v>Luberda Petr</v>
      </c>
      <c r="E38" s="132">
        <f>laps_times[[#This Row],[roč]]</f>
        <v>1965</v>
      </c>
      <c r="F38" s="132" t="str">
        <f>laps_times[[#This Row],[kat]]</f>
        <v>MC</v>
      </c>
      <c r="G38" s="132">
        <f>laps_times[[#This Row],[poř_kat]]</f>
        <v>6</v>
      </c>
      <c r="H38" s="131" t="str">
        <f>laps_times[[#This Row],[klub]]</f>
        <v>DVtech.cz České Budějovice</v>
      </c>
      <c r="I38" s="134">
        <f>laps_times[[#This Row],[celk. čas]]</f>
        <v>0.14904131944444446</v>
      </c>
      <c r="J38" s="142" t="str">
        <f>IF(ISBLANK(laps_times[[#This Row],[1]]),"DNF",CONCATENATE(RANK(rounds_cum_time[[#This Row],[1]],rounds_cum_time[1],1),"."))</f>
        <v>61.</v>
      </c>
      <c r="K38" s="142" t="str">
        <f>IF(ISBLANK(laps_times[[#This Row],[2]]),"DNF",CONCATENATE(RANK(rounds_cum_time[[#This Row],[2]],rounds_cum_time[2],1),"."))</f>
        <v>60.</v>
      </c>
      <c r="L38" s="142" t="str">
        <f>IF(ISBLANK(laps_times[[#This Row],[3]]),"DNF",CONCATENATE(RANK(rounds_cum_time[[#This Row],[3]],rounds_cum_time[3],1),"."))</f>
        <v>58.</v>
      </c>
      <c r="M38" s="142" t="str">
        <f>IF(ISBLANK(laps_times[[#This Row],[4]]),"DNF",CONCATENATE(RANK(rounds_cum_time[[#This Row],[4]],rounds_cum_time[4],1),"."))</f>
        <v>57.</v>
      </c>
      <c r="N38" s="142" t="str">
        <f>IF(ISBLANK(laps_times[[#This Row],[5]]),"DNF",CONCATENATE(RANK(rounds_cum_time[[#This Row],[5]],rounds_cum_time[5],1),"."))</f>
        <v>53.</v>
      </c>
      <c r="O38" s="142" t="str">
        <f>IF(ISBLANK(laps_times[[#This Row],[6]]),"DNF",CONCATENATE(RANK(rounds_cum_time[[#This Row],[6]],rounds_cum_time[6],1),"."))</f>
        <v>51.</v>
      </c>
      <c r="P38" s="142" t="str">
        <f>IF(ISBLANK(laps_times[[#This Row],[7]]),"DNF",CONCATENATE(RANK(rounds_cum_time[[#This Row],[7]],rounds_cum_time[7],1),"."))</f>
        <v>52.</v>
      </c>
      <c r="Q38" s="142" t="str">
        <f>IF(ISBLANK(laps_times[[#This Row],[8]]),"DNF",CONCATENATE(RANK(rounds_cum_time[[#This Row],[8]],rounds_cum_time[8],1),"."))</f>
        <v>48.</v>
      </c>
      <c r="R38" s="142" t="str">
        <f>IF(ISBLANK(laps_times[[#This Row],[9]]),"DNF",CONCATENATE(RANK(rounds_cum_time[[#This Row],[9]],rounds_cum_time[9],1),"."))</f>
        <v>47.</v>
      </c>
      <c r="S38" s="142" t="str">
        <f>IF(ISBLANK(laps_times[[#This Row],[10]]),"DNF",CONCATENATE(RANK(rounds_cum_time[[#This Row],[10]],rounds_cum_time[10],1),"."))</f>
        <v>46.</v>
      </c>
      <c r="T38" s="142" t="str">
        <f>IF(ISBLANK(laps_times[[#This Row],[11]]),"DNF",CONCATENATE(RANK(rounds_cum_time[[#This Row],[11]],rounds_cum_time[11],1),"."))</f>
        <v>44.</v>
      </c>
      <c r="U38" s="142" t="str">
        <f>IF(ISBLANK(laps_times[[#This Row],[12]]),"DNF",CONCATENATE(RANK(rounds_cum_time[[#This Row],[12]],rounds_cum_time[12],1),"."))</f>
        <v>45.</v>
      </c>
      <c r="V38" s="142" t="str">
        <f>IF(ISBLANK(laps_times[[#This Row],[13]]),"DNF",CONCATENATE(RANK(rounds_cum_time[[#This Row],[13]],rounds_cum_time[13],1),"."))</f>
        <v>51.</v>
      </c>
      <c r="W38" s="142" t="str">
        <f>IF(ISBLANK(laps_times[[#This Row],[14]]),"DNF",CONCATENATE(RANK(rounds_cum_time[[#This Row],[14]],rounds_cum_time[14],1),"."))</f>
        <v>55.</v>
      </c>
      <c r="X38" s="142" t="str">
        <f>IF(ISBLANK(laps_times[[#This Row],[15]]),"DNF",CONCATENATE(RANK(rounds_cum_time[[#This Row],[15]],rounds_cum_time[15],1),"."))</f>
        <v>55.</v>
      </c>
      <c r="Y38" s="142" t="str">
        <f>IF(ISBLANK(laps_times[[#This Row],[16]]),"DNF",CONCATENATE(RANK(rounds_cum_time[[#This Row],[16]],rounds_cum_time[16],1),"."))</f>
        <v>55.</v>
      </c>
      <c r="Z38" s="142" t="str">
        <f>IF(ISBLANK(laps_times[[#This Row],[17]]),"DNF",CONCATENATE(RANK(rounds_cum_time[[#This Row],[17]],rounds_cum_time[17],1),"."))</f>
        <v>55.</v>
      </c>
      <c r="AA38" s="142" t="str">
        <f>IF(ISBLANK(laps_times[[#This Row],[18]]),"DNF",CONCATENATE(RANK(rounds_cum_time[[#This Row],[18]],rounds_cum_time[18],1),"."))</f>
        <v>56.</v>
      </c>
      <c r="AB38" s="142" t="str">
        <f>IF(ISBLANK(laps_times[[#This Row],[19]]),"DNF",CONCATENATE(RANK(rounds_cum_time[[#This Row],[19]],rounds_cum_time[19],1),"."))</f>
        <v>56.</v>
      </c>
      <c r="AC38" s="142" t="str">
        <f>IF(ISBLANK(laps_times[[#This Row],[20]]),"DNF",CONCATENATE(RANK(rounds_cum_time[[#This Row],[20]],rounds_cum_time[20],1),"."))</f>
        <v>54.</v>
      </c>
      <c r="AD38" s="142" t="str">
        <f>IF(ISBLANK(laps_times[[#This Row],[21]]),"DNF",CONCATENATE(RANK(rounds_cum_time[[#This Row],[21]],rounds_cum_time[21],1),"."))</f>
        <v>54.</v>
      </c>
      <c r="AE38" s="142" t="str">
        <f>IF(ISBLANK(laps_times[[#This Row],[22]]),"DNF",CONCATENATE(RANK(rounds_cum_time[[#This Row],[22]],rounds_cum_time[22],1),"."))</f>
        <v>54.</v>
      </c>
      <c r="AF38" s="142" t="str">
        <f>IF(ISBLANK(laps_times[[#This Row],[23]]),"DNF",CONCATENATE(RANK(rounds_cum_time[[#This Row],[23]],rounds_cum_time[23],1),"."))</f>
        <v>54.</v>
      </c>
      <c r="AG38" s="142" t="str">
        <f>IF(ISBLANK(laps_times[[#This Row],[24]]),"DNF",CONCATENATE(RANK(rounds_cum_time[[#This Row],[24]],rounds_cum_time[24],1),"."))</f>
        <v>55.</v>
      </c>
      <c r="AH38" s="142" t="str">
        <f>IF(ISBLANK(laps_times[[#This Row],[25]]),"DNF",CONCATENATE(RANK(rounds_cum_time[[#This Row],[25]],rounds_cum_time[25],1),"."))</f>
        <v>53.</v>
      </c>
      <c r="AI38" s="142" t="str">
        <f>IF(ISBLANK(laps_times[[#This Row],[26]]),"DNF",CONCATENATE(RANK(rounds_cum_time[[#This Row],[26]],rounds_cum_time[26],1),"."))</f>
        <v>53.</v>
      </c>
      <c r="AJ38" s="142" t="str">
        <f>IF(ISBLANK(laps_times[[#This Row],[27]]),"DNF",CONCATENATE(RANK(rounds_cum_time[[#This Row],[27]],rounds_cum_time[27],1),"."))</f>
        <v>53.</v>
      </c>
      <c r="AK38" s="142" t="str">
        <f>IF(ISBLANK(laps_times[[#This Row],[28]]),"DNF",CONCATENATE(RANK(rounds_cum_time[[#This Row],[28]],rounds_cum_time[28],1),"."))</f>
        <v>52.</v>
      </c>
      <c r="AL38" s="142" t="str">
        <f>IF(ISBLANK(laps_times[[#This Row],[29]]),"DNF",CONCATENATE(RANK(rounds_cum_time[[#This Row],[29]],rounds_cum_time[29],1),"."))</f>
        <v>51.</v>
      </c>
      <c r="AM38" s="142" t="str">
        <f>IF(ISBLANK(laps_times[[#This Row],[30]]),"DNF",CONCATENATE(RANK(rounds_cum_time[[#This Row],[30]],rounds_cum_time[30],1),"."))</f>
        <v>55.</v>
      </c>
      <c r="AN38" s="142" t="str">
        <f>IF(ISBLANK(laps_times[[#This Row],[31]]),"DNF",CONCATENATE(RANK(rounds_cum_time[[#This Row],[31]],rounds_cum_time[31],1),"."))</f>
        <v>54.</v>
      </c>
      <c r="AO38" s="142" t="str">
        <f>IF(ISBLANK(laps_times[[#This Row],[32]]),"DNF",CONCATENATE(RANK(rounds_cum_time[[#This Row],[32]],rounds_cum_time[32],1),"."))</f>
        <v>52.</v>
      </c>
      <c r="AP38" s="142" t="str">
        <f>IF(ISBLANK(laps_times[[#This Row],[33]]),"DNF",CONCATENATE(RANK(rounds_cum_time[[#This Row],[33]],rounds_cum_time[33],1),"."))</f>
        <v>52.</v>
      </c>
      <c r="AQ38" s="142" t="str">
        <f>IF(ISBLANK(laps_times[[#This Row],[34]]),"DNF",CONCATENATE(RANK(rounds_cum_time[[#This Row],[34]],rounds_cum_time[34],1),"."))</f>
        <v>54.</v>
      </c>
      <c r="AR38" s="142" t="str">
        <f>IF(ISBLANK(laps_times[[#This Row],[35]]),"DNF",CONCATENATE(RANK(rounds_cum_time[[#This Row],[35]],rounds_cum_time[35],1),"."))</f>
        <v>52.</v>
      </c>
      <c r="AS38" s="142" t="str">
        <f>IF(ISBLANK(laps_times[[#This Row],[36]]),"DNF",CONCATENATE(RANK(rounds_cum_time[[#This Row],[36]],rounds_cum_time[36],1),"."))</f>
        <v>52.</v>
      </c>
      <c r="AT38" s="142" t="str">
        <f>IF(ISBLANK(laps_times[[#This Row],[37]]),"DNF",CONCATENATE(RANK(rounds_cum_time[[#This Row],[37]],rounds_cum_time[37],1),"."))</f>
        <v>50.</v>
      </c>
      <c r="AU38" s="142" t="str">
        <f>IF(ISBLANK(laps_times[[#This Row],[38]]),"DNF",CONCATENATE(RANK(rounds_cum_time[[#This Row],[38]],rounds_cum_time[38],1),"."))</f>
        <v>50.</v>
      </c>
      <c r="AV38" s="142" t="str">
        <f>IF(ISBLANK(laps_times[[#This Row],[39]]),"DNF",CONCATENATE(RANK(rounds_cum_time[[#This Row],[39]],rounds_cum_time[39],1),"."))</f>
        <v>51.</v>
      </c>
      <c r="AW38" s="142" t="str">
        <f>IF(ISBLANK(laps_times[[#This Row],[40]]),"DNF",CONCATENATE(RANK(rounds_cum_time[[#This Row],[40]],rounds_cum_time[40],1),"."))</f>
        <v>48.</v>
      </c>
      <c r="AX38" s="142" t="str">
        <f>IF(ISBLANK(laps_times[[#This Row],[41]]),"DNF",CONCATENATE(RANK(rounds_cum_time[[#This Row],[41]],rounds_cum_time[41],1),"."))</f>
        <v>47.</v>
      </c>
      <c r="AY38" s="142" t="str">
        <f>IF(ISBLANK(laps_times[[#This Row],[42]]),"DNF",CONCATENATE(RANK(rounds_cum_time[[#This Row],[42]],rounds_cum_time[42],1),"."))</f>
        <v>45.</v>
      </c>
      <c r="AZ38" s="142" t="str">
        <f>IF(ISBLANK(laps_times[[#This Row],[43]]),"DNF",CONCATENATE(RANK(rounds_cum_time[[#This Row],[43]],rounds_cum_time[43],1),"."))</f>
        <v>44.</v>
      </c>
      <c r="BA38" s="142" t="str">
        <f>IF(ISBLANK(laps_times[[#This Row],[44]]),"DNF",CONCATENATE(RANK(rounds_cum_time[[#This Row],[44]],rounds_cum_time[44],1),"."))</f>
        <v>44.</v>
      </c>
      <c r="BB38" s="142" t="str">
        <f>IF(ISBLANK(laps_times[[#This Row],[45]]),"DNF",CONCATENATE(RANK(rounds_cum_time[[#This Row],[45]],rounds_cum_time[45],1),"."))</f>
        <v>43.</v>
      </c>
      <c r="BC38" s="142" t="str">
        <f>IF(ISBLANK(laps_times[[#This Row],[46]]),"DNF",CONCATENATE(RANK(rounds_cum_time[[#This Row],[46]],rounds_cum_time[46],1),"."))</f>
        <v>43.</v>
      </c>
      <c r="BD38" s="142" t="str">
        <f>IF(ISBLANK(laps_times[[#This Row],[47]]),"DNF",CONCATENATE(RANK(rounds_cum_time[[#This Row],[47]],rounds_cum_time[47],1),"."))</f>
        <v>39.</v>
      </c>
      <c r="BE38" s="142" t="str">
        <f>IF(ISBLANK(laps_times[[#This Row],[48]]),"DNF",CONCATENATE(RANK(rounds_cum_time[[#This Row],[48]],rounds_cum_time[48],1),"."))</f>
        <v>36.</v>
      </c>
      <c r="BF38" s="142" t="str">
        <f>IF(ISBLANK(laps_times[[#This Row],[49]]),"DNF",CONCATENATE(RANK(rounds_cum_time[[#This Row],[49]],rounds_cum_time[49],1),"."))</f>
        <v>36.</v>
      </c>
      <c r="BG38" s="142" t="str">
        <f>IF(ISBLANK(laps_times[[#This Row],[50]]),"DNF",CONCATENATE(RANK(rounds_cum_time[[#This Row],[50]],rounds_cum_time[50],1),"."))</f>
        <v>35.</v>
      </c>
      <c r="BH38" s="142" t="str">
        <f>IF(ISBLANK(laps_times[[#This Row],[51]]),"DNF",CONCATENATE(RANK(rounds_cum_time[[#This Row],[51]],rounds_cum_time[51],1),"."))</f>
        <v>32.</v>
      </c>
      <c r="BI38" s="142" t="str">
        <f>IF(ISBLANK(laps_times[[#This Row],[52]]),"DNF",CONCATENATE(RANK(rounds_cum_time[[#This Row],[52]],rounds_cum_time[52],1),"."))</f>
        <v>32.</v>
      </c>
      <c r="BJ38" s="142" t="str">
        <f>IF(ISBLANK(laps_times[[#This Row],[53]]),"DNF",CONCATENATE(RANK(rounds_cum_time[[#This Row],[53]],rounds_cum_time[53],1),"."))</f>
        <v>32.</v>
      </c>
      <c r="BK38" s="142" t="str">
        <f>IF(ISBLANK(laps_times[[#This Row],[54]]),"DNF",CONCATENATE(RANK(rounds_cum_time[[#This Row],[54]],rounds_cum_time[54],1),"."))</f>
        <v>32.</v>
      </c>
      <c r="BL38" s="142" t="str">
        <f>IF(ISBLANK(laps_times[[#This Row],[55]]),"DNF",CONCATENATE(RANK(rounds_cum_time[[#This Row],[55]],rounds_cum_time[55],1),"."))</f>
        <v>32.</v>
      </c>
      <c r="BM38" s="142" t="str">
        <f>IF(ISBLANK(laps_times[[#This Row],[56]]),"DNF",CONCATENATE(RANK(rounds_cum_time[[#This Row],[56]],rounds_cum_time[56],1),"."))</f>
        <v>31.</v>
      </c>
      <c r="BN38" s="142" t="str">
        <f>IF(ISBLANK(laps_times[[#This Row],[57]]),"DNF",CONCATENATE(RANK(rounds_cum_time[[#This Row],[57]],rounds_cum_time[57],1),"."))</f>
        <v>31.</v>
      </c>
      <c r="BO38" s="142" t="str">
        <f>IF(ISBLANK(laps_times[[#This Row],[58]]),"DNF",CONCATENATE(RANK(rounds_cum_time[[#This Row],[58]],rounds_cum_time[58],1),"."))</f>
        <v>31.</v>
      </c>
      <c r="BP38" s="142" t="str">
        <f>IF(ISBLANK(laps_times[[#This Row],[59]]),"DNF",CONCATENATE(RANK(rounds_cum_time[[#This Row],[59]],rounds_cum_time[59],1),"."))</f>
        <v>31.</v>
      </c>
      <c r="BQ38" s="142" t="str">
        <f>IF(ISBLANK(laps_times[[#This Row],[60]]),"DNF",CONCATENATE(RANK(rounds_cum_time[[#This Row],[60]],rounds_cum_time[60],1),"."))</f>
        <v>30.</v>
      </c>
      <c r="BR38" s="142" t="str">
        <f>IF(ISBLANK(laps_times[[#This Row],[61]]),"DNF",CONCATENATE(RANK(rounds_cum_time[[#This Row],[61]],rounds_cum_time[61],1),"."))</f>
        <v>33.</v>
      </c>
      <c r="BS38" s="142" t="str">
        <f>IF(ISBLANK(laps_times[[#This Row],[62]]),"DNF",CONCATENATE(RANK(rounds_cum_time[[#This Row],[62]],rounds_cum_time[62],1),"."))</f>
        <v>33.</v>
      </c>
      <c r="BT38" s="143" t="str">
        <f>IF(ISBLANK(laps_times[[#This Row],[63]]),"DNF",CONCATENATE(RANK(rounds_cum_time[[#This Row],[63]],rounds_cum_time[63],1),"."))</f>
        <v>33.</v>
      </c>
    </row>
    <row r="39" spans="2:72" x14ac:dyDescent="0.2">
      <c r="B39" s="130">
        <f>laps_times[[#This Row],[poř]]</f>
        <v>34</v>
      </c>
      <c r="C39" s="141">
        <f>laps_times[[#This Row],[s.č.]]</f>
        <v>69</v>
      </c>
      <c r="D39" s="131" t="str">
        <f>laps_times[[#This Row],[jméno]]</f>
        <v>Mach Pavel</v>
      </c>
      <c r="E39" s="132">
        <f>laps_times[[#This Row],[roč]]</f>
        <v>1965</v>
      </c>
      <c r="F39" s="132" t="str">
        <f>laps_times[[#This Row],[kat]]</f>
        <v>MC</v>
      </c>
      <c r="G39" s="132">
        <f>laps_times[[#This Row],[poř_kat]]</f>
        <v>7</v>
      </c>
      <c r="H39" s="131" t="str">
        <f>laps_times[[#This Row],[klub]]</f>
        <v>Maraton Klub Kladno</v>
      </c>
      <c r="I39" s="134">
        <f>laps_times[[#This Row],[celk. čas]]</f>
        <v>0.15035236111111111</v>
      </c>
      <c r="J39" s="142" t="str">
        <f>IF(ISBLANK(laps_times[[#This Row],[1]]),"DNF",CONCATENATE(RANK(rounds_cum_time[[#This Row],[1]],rounds_cum_time[1],1),"."))</f>
        <v>73.</v>
      </c>
      <c r="K39" s="142" t="str">
        <f>IF(ISBLANK(laps_times[[#This Row],[2]]),"DNF",CONCATENATE(RANK(rounds_cum_time[[#This Row],[2]],rounds_cum_time[2],1),"."))</f>
        <v>73.</v>
      </c>
      <c r="L39" s="142" t="str">
        <f>IF(ISBLANK(laps_times[[#This Row],[3]]),"DNF",CONCATENATE(RANK(rounds_cum_time[[#This Row],[3]],rounds_cum_time[3],1),"."))</f>
        <v>72.</v>
      </c>
      <c r="M39" s="142" t="str">
        <f>IF(ISBLANK(laps_times[[#This Row],[4]]),"DNF",CONCATENATE(RANK(rounds_cum_time[[#This Row],[4]],rounds_cum_time[4],1),"."))</f>
        <v>72.</v>
      </c>
      <c r="N39" s="142" t="str">
        <f>IF(ISBLANK(laps_times[[#This Row],[5]]),"DNF",CONCATENATE(RANK(rounds_cum_time[[#This Row],[5]],rounds_cum_time[5],1),"."))</f>
        <v>70.</v>
      </c>
      <c r="O39" s="142" t="str">
        <f>IF(ISBLANK(laps_times[[#This Row],[6]]),"DNF",CONCATENATE(RANK(rounds_cum_time[[#This Row],[6]],rounds_cum_time[6],1),"."))</f>
        <v>70.</v>
      </c>
      <c r="P39" s="142" t="str">
        <f>IF(ISBLANK(laps_times[[#This Row],[7]]),"DNF",CONCATENATE(RANK(rounds_cum_time[[#This Row],[7]],rounds_cum_time[7],1),"."))</f>
        <v>70.</v>
      </c>
      <c r="Q39" s="142" t="str">
        <f>IF(ISBLANK(laps_times[[#This Row],[8]]),"DNF",CONCATENATE(RANK(rounds_cum_time[[#This Row],[8]],rounds_cum_time[8],1),"."))</f>
        <v>70.</v>
      </c>
      <c r="R39" s="142" t="str">
        <f>IF(ISBLANK(laps_times[[#This Row],[9]]),"DNF",CONCATENATE(RANK(rounds_cum_time[[#This Row],[9]],rounds_cum_time[9],1),"."))</f>
        <v>69.</v>
      </c>
      <c r="S39" s="142" t="str">
        <f>IF(ISBLANK(laps_times[[#This Row],[10]]),"DNF",CONCATENATE(RANK(rounds_cum_time[[#This Row],[10]],rounds_cum_time[10],1),"."))</f>
        <v>69.</v>
      </c>
      <c r="T39" s="142" t="str">
        <f>IF(ISBLANK(laps_times[[#This Row],[11]]),"DNF",CONCATENATE(RANK(rounds_cum_time[[#This Row],[11]],rounds_cum_time[11],1),"."))</f>
        <v>69.</v>
      </c>
      <c r="U39" s="142" t="str">
        <f>IF(ISBLANK(laps_times[[#This Row],[12]]),"DNF",CONCATENATE(RANK(rounds_cum_time[[#This Row],[12]],rounds_cum_time[12],1),"."))</f>
        <v>69.</v>
      </c>
      <c r="V39" s="142" t="str">
        <f>IF(ISBLANK(laps_times[[#This Row],[13]]),"DNF",CONCATENATE(RANK(rounds_cum_time[[#This Row],[13]],rounds_cum_time[13],1),"."))</f>
        <v>69.</v>
      </c>
      <c r="W39" s="142" t="str">
        <f>IF(ISBLANK(laps_times[[#This Row],[14]]),"DNF",CONCATENATE(RANK(rounds_cum_time[[#This Row],[14]],rounds_cum_time[14],1),"."))</f>
        <v>70.</v>
      </c>
      <c r="X39" s="142" t="str">
        <f>IF(ISBLANK(laps_times[[#This Row],[15]]),"DNF",CONCATENATE(RANK(rounds_cum_time[[#This Row],[15]],rounds_cum_time[15],1),"."))</f>
        <v>71.</v>
      </c>
      <c r="Y39" s="142" t="str">
        <f>IF(ISBLANK(laps_times[[#This Row],[16]]),"DNF",CONCATENATE(RANK(rounds_cum_time[[#This Row],[16]],rounds_cum_time[16],1),"."))</f>
        <v>71.</v>
      </c>
      <c r="Z39" s="142" t="str">
        <f>IF(ISBLANK(laps_times[[#This Row],[17]]),"DNF",CONCATENATE(RANK(rounds_cum_time[[#This Row],[17]],rounds_cum_time[17],1),"."))</f>
        <v>71.</v>
      </c>
      <c r="AA39" s="142" t="str">
        <f>IF(ISBLANK(laps_times[[#This Row],[18]]),"DNF",CONCATENATE(RANK(rounds_cum_time[[#This Row],[18]],rounds_cum_time[18],1),"."))</f>
        <v>69.</v>
      </c>
      <c r="AB39" s="142" t="str">
        <f>IF(ISBLANK(laps_times[[#This Row],[19]]),"DNF",CONCATENATE(RANK(rounds_cum_time[[#This Row],[19]],rounds_cum_time[19],1),"."))</f>
        <v>69.</v>
      </c>
      <c r="AC39" s="142" t="str">
        <f>IF(ISBLANK(laps_times[[#This Row],[20]]),"DNF",CONCATENATE(RANK(rounds_cum_time[[#This Row],[20]],rounds_cum_time[20],1),"."))</f>
        <v>69.</v>
      </c>
      <c r="AD39" s="142" t="str">
        <f>IF(ISBLANK(laps_times[[#This Row],[21]]),"DNF",CONCATENATE(RANK(rounds_cum_time[[#This Row],[21]],rounds_cum_time[21],1),"."))</f>
        <v>69.</v>
      </c>
      <c r="AE39" s="142" t="str">
        <f>IF(ISBLANK(laps_times[[#This Row],[22]]),"DNF",CONCATENATE(RANK(rounds_cum_time[[#This Row],[22]],rounds_cum_time[22],1),"."))</f>
        <v>68.</v>
      </c>
      <c r="AF39" s="142" t="str">
        <f>IF(ISBLANK(laps_times[[#This Row],[23]]),"DNF",CONCATENATE(RANK(rounds_cum_time[[#This Row],[23]],rounds_cum_time[23],1),"."))</f>
        <v>68.</v>
      </c>
      <c r="AG39" s="142" t="str">
        <f>IF(ISBLANK(laps_times[[#This Row],[24]]),"DNF",CONCATENATE(RANK(rounds_cum_time[[#This Row],[24]],rounds_cum_time[24],1),"."))</f>
        <v>68.</v>
      </c>
      <c r="AH39" s="142" t="str">
        <f>IF(ISBLANK(laps_times[[#This Row],[25]]),"DNF",CONCATENATE(RANK(rounds_cum_time[[#This Row],[25]],rounds_cum_time[25],1),"."))</f>
        <v>68.</v>
      </c>
      <c r="AI39" s="142" t="str">
        <f>IF(ISBLANK(laps_times[[#This Row],[26]]),"DNF",CONCATENATE(RANK(rounds_cum_time[[#This Row],[26]],rounds_cum_time[26],1),"."))</f>
        <v>68.</v>
      </c>
      <c r="AJ39" s="142" t="str">
        <f>IF(ISBLANK(laps_times[[#This Row],[27]]),"DNF",CONCATENATE(RANK(rounds_cum_time[[#This Row],[27]],rounds_cum_time[27],1),"."))</f>
        <v>66.</v>
      </c>
      <c r="AK39" s="142" t="str">
        <f>IF(ISBLANK(laps_times[[#This Row],[28]]),"DNF",CONCATENATE(RANK(rounds_cum_time[[#This Row],[28]],rounds_cum_time[28],1),"."))</f>
        <v>65.</v>
      </c>
      <c r="AL39" s="142" t="str">
        <f>IF(ISBLANK(laps_times[[#This Row],[29]]),"DNF",CONCATENATE(RANK(rounds_cum_time[[#This Row],[29]],rounds_cum_time[29],1),"."))</f>
        <v>64.</v>
      </c>
      <c r="AM39" s="142" t="str">
        <f>IF(ISBLANK(laps_times[[#This Row],[30]]),"DNF",CONCATENATE(RANK(rounds_cum_time[[#This Row],[30]],rounds_cum_time[30],1),"."))</f>
        <v>64.</v>
      </c>
      <c r="AN39" s="142" t="str">
        <f>IF(ISBLANK(laps_times[[#This Row],[31]]),"DNF",CONCATENATE(RANK(rounds_cum_time[[#This Row],[31]],rounds_cum_time[31],1),"."))</f>
        <v>64.</v>
      </c>
      <c r="AO39" s="142" t="str">
        <f>IF(ISBLANK(laps_times[[#This Row],[32]]),"DNF",CONCATENATE(RANK(rounds_cum_time[[#This Row],[32]],rounds_cum_time[32],1),"."))</f>
        <v>63.</v>
      </c>
      <c r="AP39" s="142" t="str">
        <f>IF(ISBLANK(laps_times[[#This Row],[33]]),"DNF",CONCATENATE(RANK(rounds_cum_time[[#This Row],[33]],rounds_cum_time[33],1),"."))</f>
        <v>63.</v>
      </c>
      <c r="AQ39" s="142" t="str">
        <f>IF(ISBLANK(laps_times[[#This Row],[34]]),"DNF",CONCATENATE(RANK(rounds_cum_time[[#This Row],[34]],rounds_cum_time[34],1),"."))</f>
        <v>63.</v>
      </c>
      <c r="AR39" s="142" t="str">
        <f>IF(ISBLANK(laps_times[[#This Row],[35]]),"DNF",CONCATENATE(RANK(rounds_cum_time[[#This Row],[35]],rounds_cum_time[35],1),"."))</f>
        <v>63.</v>
      </c>
      <c r="AS39" s="142" t="str">
        <f>IF(ISBLANK(laps_times[[#This Row],[36]]),"DNF",CONCATENATE(RANK(rounds_cum_time[[#This Row],[36]],rounds_cum_time[36],1),"."))</f>
        <v>61.</v>
      </c>
      <c r="AT39" s="142" t="str">
        <f>IF(ISBLANK(laps_times[[#This Row],[37]]),"DNF",CONCATENATE(RANK(rounds_cum_time[[#This Row],[37]],rounds_cum_time[37],1),"."))</f>
        <v>60.</v>
      </c>
      <c r="AU39" s="142" t="str">
        <f>IF(ISBLANK(laps_times[[#This Row],[38]]),"DNF",CONCATENATE(RANK(rounds_cum_time[[#This Row],[38]],rounds_cum_time[38],1),"."))</f>
        <v>60.</v>
      </c>
      <c r="AV39" s="142" t="str">
        <f>IF(ISBLANK(laps_times[[#This Row],[39]]),"DNF",CONCATENATE(RANK(rounds_cum_time[[#This Row],[39]],rounds_cum_time[39],1),"."))</f>
        <v>59.</v>
      </c>
      <c r="AW39" s="142" t="str">
        <f>IF(ISBLANK(laps_times[[#This Row],[40]]),"DNF",CONCATENATE(RANK(rounds_cum_time[[#This Row],[40]],rounds_cum_time[40],1),"."))</f>
        <v>59.</v>
      </c>
      <c r="AX39" s="142" t="str">
        <f>IF(ISBLANK(laps_times[[#This Row],[41]]),"DNF",CONCATENATE(RANK(rounds_cum_time[[#This Row],[41]],rounds_cum_time[41],1),"."))</f>
        <v>58.</v>
      </c>
      <c r="AY39" s="142" t="str">
        <f>IF(ISBLANK(laps_times[[#This Row],[42]]),"DNF",CONCATENATE(RANK(rounds_cum_time[[#This Row],[42]],rounds_cum_time[42],1),"."))</f>
        <v>58.</v>
      </c>
      <c r="AZ39" s="142" t="str">
        <f>IF(ISBLANK(laps_times[[#This Row],[43]]),"DNF",CONCATENATE(RANK(rounds_cum_time[[#This Row],[43]],rounds_cum_time[43],1),"."))</f>
        <v>56.</v>
      </c>
      <c r="BA39" s="142" t="str">
        <f>IF(ISBLANK(laps_times[[#This Row],[44]]),"DNF",CONCATENATE(RANK(rounds_cum_time[[#This Row],[44]],rounds_cum_time[44],1),"."))</f>
        <v>55.</v>
      </c>
      <c r="BB39" s="142" t="str">
        <f>IF(ISBLANK(laps_times[[#This Row],[45]]),"DNF",CONCATENATE(RANK(rounds_cum_time[[#This Row],[45]],rounds_cum_time[45],1),"."))</f>
        <v>51.</v>
      </c>
      <c r="BC39" s="142" t="str">
        <f>IF(ISBLANK(laps_times[[#This Row],[46]]),"DNF",CONCATENATE(RANK(rounds_cum_time[[#This Row],[46]],rounds_cum_time[46],1),"."))</f>
        <v>50.</v>
      </c>
      <c r="BD39" s="142" t="str">
        <f>IF(ISBLANK(laps_times[[#This Row],[47]]),"DNF",CONCATENATE(RANK(rounds_cum_time[[#This Row],[47]],rounds_cum_time[47],1),"."))</f>
        <v>50.</v>
      </c>
      <c r="BE39" s="142" t="str">
        <f>IF(ISBLANK(laps_times[[#This Row],[48]]),"DNF",CONCATENATE(RANK(rounds_cum_time[[#This Row],[48]],rounds_cum_time[48],1),"."))</f>
        <v>50.</v>
      </c>
      <c r="BF39" s="142" t="str">
        <f>IF(ISBLANK(laps_times[[#This Row],[49]]),"DNF",CONCATENATE(RANK(rounds_cum_time[[#This Row],[49]],rounds_cum_time[49],1),"."))</f>
        <v>48.</v>
      </c>
      <c r="BG39" s="142" t="str">
        <f>IF(ISBLANK(laps_times[[#This Row],[50]]),"DNF",CONCATENATE(RANK(rounds_cum_time[[#This Row],[50]],rounds_cum_time[50],1),"."))</f>
        <v>48.</v>
      </c>
      <c r="BH39" s="142" t="str">
        <f>IF(ISBLANK(laps_times[[#This Row],[51]]),"DNF",CONCATENATE(RANK(rounds_cum_time[[#This Row],[51]],rounds_cum_time[51],1),"."))</f>
        <v>47.</v>
      </c>
      <c r="BI39" s="142" t="str">
        <f>IF(ISBLANK(laps_times[[#This Row],[52]]),"DNF",CONCATENATE(RANK(rounds_cum_time[[#This Row],[52]],rounds_cum_time[52],1),"."))</f>
        <v>46.</v>
      </c>
      <c r="BJ39" s="142" t="str">
        <f>IF(ISBLANK(laps_times[[#This Row],[53]]),"DNF",CONCATENATE(RANK(rounds_cum_time[[#This Row],[53]],rounds_cum_time[53],1),"."))</f>
        <v>43.</v>
      </c>
      <c r="BK39" s="142" t="str">
        <f>IF(ISBLANK(laps_times[[#This Row],[54]]),"DNF",CONCATENATE(RANK(rounds_cum_time[[#This Row],[54]],rounds_cum_time[54],1),"."))</f>
        <v>43.</v>
      </c>
      <c r="BL39" s="142" t="str">
        <f>IF(ISBLANK(laps_times[[#This Row],[55]]),"DNF",CONCATENATE(RANK(rounds_cum_time[[#This Row],[55]],rounds_cum_time[55],1),"."))</f>
        <v>43.</v>
      </c>
      <c r="BM39" s="142" t="str">
        <f>IF(ISBLANK(laps_times[[#This Row],[56]]),"DNF",CONCATENATE(RANK(rounds_cum_time[[#This Row],[56]],rounds_cum_time[56],1),"."))</f>
        <v>43.</v>
      </c>
      <c r="BN39" s="142" t="str">
        <f>IF(ISBLANK(laps_times[[#This Row],[57]]),"DNF",CONCATENATE(RANK(rounds_cum_time[[#This Row],[57]],rounds_cum_time[57],1),"."))</f>
        <v>40.</v>
      </c>
      <c r="BO39" s="142" t="str">
        <f>IF(ISBLANK(laps_times[[#This Row],[58]]),"DNF",CONCATENATE(RANK(rounds_cum_time[[#This Row],[58]],rounds_cum_time[58],1),"."))</f>
        <v>39.</v>
      </c>
      <c r="BP39" s="142" t="str">
        <f>IF(ISBLANK(laps_times[[#This Row],[59]]),"DNF",CONCATENATE(RANK(rounds_cum_time[[#This Row],[59]],rounds_cum_time[59],1),"."))</f>
        <v>38.</v>
      </c>
      <c r="BQ39" s="142" t="str">
        <f>IF(ISBLANK(laps_times[[#This Row],[60]]),"DNF",CONCATENATE(RANK(rounds_cum_time[[#This Row],[60]],rounds_cum_time[60],1),"."))</f>
        <v>38.</v>
      </c>
      <c r="BR39" s="142" t="str">
        <f>IF(ISBLANK(laps_times[[#This Row],[61]]),"DNF",CONCATENATE(RANK(rounds_cum_time[[#This Row],[61]],rounds_cum_time[61],1),"."))</f>
        <v>36.</v>
      </c>
      <c r="BS39" s="142" t="str">
        <f>IF(ISBLANK(laps_times[[#This Row],[62]]),"DNF",CONCATENATE(RANK(rounds_cum_time[[#This Row],[62]],rounds_cum_time[62],1),"."))</f>
        <v>34.</v>
      </c>
      <c r="BT39" s="143" t="str">
        <f>IF(ISBLANK(laps_times[[#This Row],[63]]),"DNF",CONCATENATE(RANK(rounds_cum_time[[#This Row],[63]],rounds_cum_time[63],1),"."))</f>
        <v>34.</v>
      </c>
    </row>
    <row r="40" spans="2:72" x14ac:dyDescent="0.2">
      <c r="B40" s="130">
        <f>laps_times[[#This Row],[poř]]</f>
        <v>35</v>
      </c>
      <c r="C40" s="141">
        <f>laps_times[[#This Row],[s.č.]]</f>
        <v>47</v>
      </c>
      <c r="D40" s="131" t="str">
        <f>laps_times[[#This Row],[jméno]]</f>
        <v>Wolaschka Peter</v>
      </c>
      <c r="E40" s="132">
        <f>laps_times[[#This Row],[roč]]</f>
        <v>1969</v>
      </c>
      <c r="F40" s="132" t="str">
        <f>laps_times[[#This Row],[kat]]</f>
        <v>MB</v>
      </c>
      <c r="G40" s="132">
        <f>laps_times[[#This Row],[poř_kat]]</f>
        <v>17</v>
      </c>
      <c r="H40" s="131" t="str">
        <f>laps_times[[#This Row],[klub]]</f>
        <v>-</v>
      </c>
      <c r="I40" s="134">
        <f>laps_times[[#This Row],[celk. čas]]</f>
        <v>0.15057268518518518</v>
      </c>
      <c r="J40" s="142" t="str">
        <f>IF(ISBLANK(laps_times[[#This Row],[1]]),"DNF",CONCATENATE(RANK(rounds_cum_time[[#This Row],[1]],rounds_cum_time[1],1),"."))</f>
        <v>24.</v>
      </c>
      <c r="K40" s="142" t="str">
        <f>IF(ISBLANK(laps_times[[#This Row],[2]]),"DNF",CONCATENATE(RANK(rounds_cum_time[[#This Row],[2]],rounds_cum_time[2],1),"."))</f>
        <v>25.</v>
      </c>
      <c r="L40" s="142" t="str">
        <f>IF(ISBLANK(laps_times[[#This Row],[3]]),"DNF",CONCATENATE(RANK(rounds_cum_time[[#This Row],[3]],rounds_cum_time[3],1),"."))</f>
        <v>25.</v>
      </c>
      <c r="M40" s="142" t="str">
        <f>IF(ISBLANK(laps_times[[#This Row],[4]]),"DNF",CONCATENATE(RANK(rounds_cum_time[[#This Row],[4]],rounds_cum_time[4],1),"."))</f>
        <v>25.</v>
      </c>
      <c r="N40" s="142" t="str">
        <f>IF(ISBLANK(laps_times[[#This Row],[5]]),"DNF",CONCATENATE(RANK(rounds_cum_time[[#This Row],[5]],rounds_cum_time[5],1),"."))</f>
        <v>25.</v>
      </c>
      <c r="O40" s="142" t="str">
        <f>IF(ISBLANK(laps_times[[#This Row],[6]]),"DNF",CONCATENATE(RANK(rounds_cum_time[[#This Row],[6]],rounds_cum_time[6],1),"."))</f>
        <v>25.</v>
      </c>
      <c r="P40" s="142" t="str">
        <f>IF(ISBLANK(laps_times[[#This Row],[7]]),"DNF",CONCATENATE(RANK(rounds_cum_time[[#This Row],[7]],rounds_cum_time[7],1),"."))</f>
        <v>25.</v>
      </c>
      <c r="Q40" s="142" t="str">
        <f>IF(ISBLANK(laps_times[[#This Row],[8]]),"DNF",CONCATENATE(RANK(rounds_cum_time[[#This Row],[8]],rounds_cum_time[8],1),"."))</f>
        <v>25.</v>
      </c>
      <c r="R40" s="142" t="str">
        <f>IF(ISBLANK(laps_times[[#This Row],[9]]),"DNF",CONCATENATE(RANK(rounds_cum_time[[#This Row],[9]],rounds_cum_time[9],1),"."))</f>
        <v>26.</v>
      </c>
      <c r="S40" s="142" t="str">
        <f>IF(ISBLANK(laps_times[[#This Row],[10]]),"DNF",CONCATENATE(RANK(rounds_cum_time[[#This Row],[10]],rounds_cum_time[10],1),"."))</f>
        <v>26.</v>
      </c>
      <c r="T40" s="142" t="str">
        <f>IF(ISBLANK(laps_times[[#This Row],[11]]),"DNF",CONCATENATE(RANK(rounds_cum_time[[#This Row],[11]],rounds_cum_time[11],1),"."))</f>
        <v>28.</v>
      </c>
      <c r="U40" s="142" t="str">
        <f>IF(ISBLANK(laps_times[[#This Row],[12]]),"DNF",CONCATENATE(RANK(rounds_cum_time[[#This Row],[12]],rounds_cum_time[12],1),"."))</f>
        <v>28.</v>
      </c>
      <c r="V40" s="142" t="str">
        <f>IF(ISBLANK(laps_times[[#This Row],[13]]),"DNF",CONCATENATE(RANK(rounds_cum_time[[#This Row],[13]],rounds_cum_time[13],1),"."))</f>
        <v>29.</v>
      </c>
      <c r="W40" s="142" t="str">
        <f>IF(ISBLANK(laps_times[[#This Row],[14]]),"DNF",CONCATENATE(RANK(rounds_cum_time[[#This Row],[14]],rounds_cum_time[14],1),"."))</f>
        <v>29.</v>
      </c>
      <c r="X40" s="142" t="str">
        <f>IF(ISBLANK(laps_times[[#This Row],[15]]),"DNF",CONCATENATE(RANK(rounds_cum_time[[#This Row],[15]],rounds_cum_time[15],1),"."))</f>
        <v>30.</v>
      </c>
      <c r="Y40" s="142" t="str">
        <f>IF(ISBLANK(laps_times[[#This Row],[16]]),"DNF",CONCATENATE(RANK(rounds_cum_time[[#This Row],[16]],rounds_cum_time[16],1),"."))</f>
        <v>30.</v>
      </c>
      <c r="Z40" s="142" t="str">
        <f>IF(ISBLANK(laps_times[[#This Row],[17]]),"DNF",CONCATENATE(RANK(rounds_cum_time[[#This Row],[17]],rounds_cum_time[17],1),"."))</f>
        <v>30.</v>
      </c>
      <c r="AA40" s="142" t="str">
        <f>IF(ISBLANK(laps_times[[#This Row],[18]]),"DNF",CONCATENATE(RANK(rounds_cum_time[[#This Row],[18]],rounds_cum_time[18],1),"."))</f>
        <v>31.</v>
      </c>
      <c r="AB40" s="142" t="str">
        <f>IF(ISBLANK(laps_times[[#This Row],[19]]),"DNF",CONCATENATE(RANK(rounds_cum_time[[#This Row],[19]],rounds_cum_time[19],1),"."))</f>
        <v>31.</v>
      </c>
      <c r="AC40" s="142" t="str">
        <f>IF(ISBLANK(laps_times[[#This Row],[20]]),"DNF",CONCATENATE(RANK(rounds_cum_time[[#This Row],[20]],rounds_cum_time[20],1),"."))</f>
        <v>33.</v>
      </c>
      <c r="AD40" s="142" t="str">
        <f>IF(ISBLANK(laps_times[[#This Row],[21]]),"DNF",CONCATENATE(RANK(rounds_cum_time[[#This Row],[21]],rounds_cum_time[21],1),"."))</f>
        <v>32.</v>
      </c>
      <c r="AE40" s="142" t="str">
        <f>IF(ISBLANK(laps_times[[#This Row],[22]]),"DNF",CONCATENATE(RANK(rounds_cum_time[[#This Row],[22]],rounds_cum_time[22],1),"."))</f>
        <v>33.</v>
      </c>
      <c r="AF40" s="142" t="str">
        <f>IF(ISBLANK(laps_times[[#This Row],[23]]),"DNF",CONCATENATE(RANK(rounds_cum_time[[#This Row],[23]],rounds_cum_time[23],1),"."))</f>
        <v>34.</v>
      </c>
      <c r="AG40" s="142" t="str">
        <f>IF(ISBLANK(laps_times[[#This Row],[24]]),"DNF",CONCATENATE(RANK(rounds_cum_time[[#This Row],[24]],rounds_cum_time[24],1),"."))</f>
        <v>34.</v>
      </c>
      <c r="AH40" s="142" t="str">
        <f>IF(ISBLANK(laps_times[[#This Row],[25]]),"DNF",CONCATENATE(RANK(rounds_cum_time[[#This Row],[25]],rounds_cum_time[25],1),"."))</f>
        <v>36.</v>
      </c>
      <c r="AI40" s="142" t="str">
        <f>IF(ISBLANK(laps_times[[#This Row],[26]]),"DNF",CONCATENATE(RANK(rounds_cum_time[[#This Row],[26]],rounds_cum_time[26],1),"."))</f>
        <v>39.</v>
      </c>
      <c r="AJ40" s="142" t="str">
        <f>IF(ISBLANK(laps_times[[#This Row],[27]]),"DNF",CONCATENATE(RANK(rounds_cum_time[[#This Row],[27]],rounds_cum_time[27],1),"."))</f>
        <v>40.</v>
      </c>
      <c r="AK40" s="142" t="str">
        <f>IF(ISBLANK(laps_times[[#This Row],[28]]),"DNF",CONCATENATE(RANK(rounds_cum_time[[#This Row],[28]],rounds_cum_time[28],1),"."))</f>
        <v>40.</v>
      </c>
      <c r="AL40" s="142" t="str">
        <f>IF(ISBLANK(laps_times[[#This Row],[29]]),"DNF",CONCATENATE(RANK(rounds_cum_time[[#This Row],[29]],rounds_cum_time[29],1),"."))</f>
        <v>40.</v>
      </c>
      <c r="AM40" s="142" t="str">
        <f>IF(ISBLANK(laps_times[[#This Row],[30]]),"DNF",CONCATENATE(RANK(rounds_cum_time[[#This Row],[30]],rounds_cum_time[30],1),"."))</f>
        <v>40.</v>
      </c>
      <c r="AN40" s="142" t="str">
        <f>IF(ISBLANK(laps_times[[#This Row],[31]]),"DNF",CONCATENATE(RANK(rounds_cum_time[[#This Row],[31]],rounds_cum_time[31],1),"."))</f>
        <v>39.</v>
      </c>
      <c r="AO40" s="142" t="str">
        <f>IF(ISBLANK(laps_times[[#This Row],[32]]),"DNF",CONCATENATE(RANK(rounds_cum_time[[#This Row],[32]],rounds_cum_time[32],1),"."))</f>
        <v>39.</v>
      </c>
      <c r="AP40" s="142" t="str">
        <f>IF(ISBLANK(laps_times[[#This Row],[33]]),"DNF",CONCATENATE(RANK(rounds_cum_time[[#This Row],[33]],rounds_cum_time[33],1),"."))</f>
        <v>40.</v>
      </c>
      <c r="AQ40" s="142" t="str">
        <f>IF(ISBLANK(laps_times[[#This Row],[34]]),"DNF",CONCATENATE(RANK(rounds_cum_time[[#This Row],[34]],rounds_cum_time[34],1),"."))</f>
        <v>40.</v>
      </c>
      <c r="AR40" s="142" t="str">
        <f>IF(ISBLANK(laps_times[[#This Row],[35]]),"DNF",CONCATENATE(RANK(rounds_cum_time[[#This Row],[35]],rounds_cum_time[35],1),"."))</f>
        <v>42.</v>
      </c>
      <c r="AS40" s="142" t="str">
        <f>IF(ISBLANK(laps_times[[#This Row],[36]]),"DNF",CONCATENATE(RANK(rounds_cum_time[[#This Row],[36]],rounds_cum_time[36],1),"."))</f>
        <v>43.</v>
      </c>
      <c r="AT40" s="142" t="str">
        <f>IF(ISBLANK(laps_times[[#This Row],[37]]),"DNF",CONCATENATE(RANK(rounds_cum_time[[#This Row],[37]],rounds_cum_time[37],1),"."))</f>
        <v>41.</v>
      </c>
      <c r="AU40" s="142" t="str">
        <f>IF(ISBLANK(laps_times[[#This Row],[38]]),"DNF",CONCATENATE(RANK(rounds_cum_time[[#This Row],[38]],rounds_cum_time[38],1),"."))</f>
        <v>41.</v>
      </c>
      <c r="AV40" s="142" t="str">
        <f>IF(ISBLANK(laps_times[[#This Row],[39]]),"DNF",CONCATENATE(RANK(rounds_cum_time[[#This Row],[39]],rounds_cum_time[39],1),"."))</f>
        <v>42.</v>
      </c>
      <c r="AW40" s="142" t="str">
        <f>IF(ISBLANK(laps_times[[#This Row],[40]]),"DNF",CONCATENATE(RANK(rounds_cum_time[[#This Row],[40]],rounds_cum_time[40],1),"."))</f>
        <v>43.</v>
      </c>
      <c r="AX40" s="142" t="str">
        <f>IF(ISBLANK(laps_times[[#This Row],[41]]),"DNF",CONCATENATE(RANK(rounds_cum_time[[#This Row],[41]],rounds_cum_time[41],1),"."))</f>
        <v>43.</v>
      </c>
      <c r="AY40" s="142" t="str">
        <f>IF(ISBLANK(laps_times[[#This Row],[42]]),"DNF",CONCATENATE(RANK(rounds_cum_time[[#This Row],[42]],rounds_cum_time[42],1),"."))</f>
        <v>43.</v>
      </c>
      <c r="AZ40" s="142" t="str">
        <f>IF(ISBLANK(laps_times[[#This Row],[43]]),"DNF",CONCATENATE(RANK(rounds_cum_time[[#This Row],[43]],rounds_cum_time[43],1),"."))</f>
        <v>43.</v>
      </c>
      <c r="BA40" s="142" t="str">
        <f>IF(ISBLANK(laps_times[[#This Row],[44]]),"DNF",CONCATENATE(RANK(rounds_cum_time[[#This Row],[44]],rounds_cum_time[44],1),"."))</f>
        <v>43.</v>
      </c>
      <c r="BB40" s="142" t="str">
        <f>IF(ISBLANK(laps_times[[#This Row],[45]]),"DNF",CONCATENATE(RANK(rounds_cum_time[[#This Row],[45]],rounds_cum_time[45],1),"."))</f>
        <v>44.</v>
      </c>
      <c r="BC40" s="142" t="str">
        <f>IF(ISBLANK(laps_times[[#This Row],[46]]),"DNF",CONCATENATE(RANK(rounds_cum_time[[#This Row],[46]],rounds_cum_time[46],1),"."))</f>
        <v>44.</v>
      </c>
      <c r="BD40" s="142" t="str">
        <f>IF(ISBLANK(laps_times[[#This Row],[47]]),"DNF",CONCATENATE(RANK(rounds_cum_time[[#This Row],[47]],rounds_cum_time[47],1),"."))</f>
        <v>43.</v>
      </c>
      <c r="BE40" s="142" t="str">
        <f>IF(ISBLANK(laps_times[[#This Row],[48]]),"DNF",CONCATENATE(RANK(rounds_cum_time[[#This Row],[48]],rounds_cum_time[48],1),"."))</f>
        <v>43.</v>
      </c>
      <c r="BF40" s="142" t="str">
        <f>IF(ISBLANK(laps_times[[#This Row],[49]]),"DNF",CONCATENATE(RANK(rounds_cum_time[[#This Row],[49]],rounds_cum_time[49],1),"."))</f>
        <v>43.</v>
      </c>
      <c r="BG40" s="142" t="str">
        <f>IF(ISBLANK(laps_times[[#This Row],[50]]),"DNF",CONCATENATE(RANK(rounds_cum_time[[#This Row],[50]],rounds_cum_time[50],1),"."))</f>
        <v>41.</v>
      </c>
      <c r="BH40" s="142" t="str">
        <f>IF(ISBLANK(laps_times[[#This Row],[51]]),"DNF",CONCATENATE(RANK(rounds_cum_time[[#This Row],[51]],rounds_cum_time[51],1),"."))</f>
        <v>41.</v>
      </c>
      <c r="BI40" s="142" t="str">
        <f>IF(ISBLANK(laps_times[[#This Row],[52]]),"DNF",CONCATENATE(RANK(rounds_cum_time[[#This Row],[52]],rounds_cum_time[52],1),"."))</f>
        <v>41.</v>
      </c>
      <c r="BJ40" s="142" t="str">
        <f>IF(ISBLANK(laps_times[[#This Row],[53]]),"DNF",CONCATENATE(RANK(rounds_cum_time[[#This Row],[53]],rounds_cum_time[53],1),"."))</f>
        <v>41.</v>
      </c>
      <c r="BK40" s="142" t="str">
        <f>IF(ISBLANK(laps_times[[#This Row],[54]]),"DNF",CONCATENATE(RANK(rounds_cum_time[[#This Row],[54]],rounds_cum_time[54],1),"."))</f>
        <v>40.</v>
      </c>
      <c r="BL40" s="142" t="str">
        <f>IF(ISBLANK(laps_times[[#This Row],[55]]),"DNF",CONCATENATE(RANK(rounds_cum_time[[#This Row],[55]],rounds_cum_time[55],1),"."))</f>
        <v>40.</v>
      </c>
      <c r="BM40" s="142" t="str">
        <f>IF(ISBLANK(laps_times[[#This Row],[56]]),"DNF",CONCATENATE(RANK(rounds_cum_time[[#This Row],[56]],rounds_cum_time[56],1),"."))</f>
        <v>39.</v>
      </c>
      <c r="BN40" s="142" t="str">
        <f>IF(ISBLANK(laps_times[[#This Row],[57]]),"DNF",CONCATENATE(RANK(rounds_cum_time[[#This Row],[57]],rounds_cum_time[57],1),"."))</f>
        <v>39.</v>
      </c>
      <c r="BO40" s="142" t="str">
        <f>IF(ISBLANK(laps_times[[#This Row],[58]]),"DNF",CONCATENATE(RANK(rounds_cum_time[[#This Row],[58]],rounds_cum_time[58],1),"."))</f>
        <v>38.</v>
      </c>
      <c r="BP40" s="142" t="str">
        <f>IF(ISBLANK(laps_times[[#This Row],[59]]),"DNF",CONCATENATE(RANK(rounds_cum_time[[#This Row],[59]],rounds_cum_time[59],1),"."))</f>
        <v>39.</v>
      </c>
      <c r="BQ40" s="142" t="str">
        <f>IF(ISBLANK(laps_times[[#This Row],[60]]),"DNF",CONCATENATE(RANK(rounds_cum_time[[#This Row],[60]],rounds_cum_time[60],1),"."))</f>
        <v>39.</v>
      </c>
      <c r="BR40" s="142" t="str">
        <f>IF(ISBLANK(laps_times[[#This Row],[61]]),"DNF",CONCATENATE(RANK(rounds_cum_time[[#This Row],[61]],rounds_cum_time[61],1),"."))</f>
        <v>39.</v>
      </c>
      <c r="BS40" s="142" t="str">
        <f>IF(ISBLANK(laps_times[[#This Row],[62]]),"DNF",CONCATENATE(RANK(rounds_cum_time[[#This Row],[62]],rounds_cum_time[62],1),"."))</f>
        <v>36.</v>
      </c>
      <c r="BT40" s="143" t="str">
        <f>IF(ISBLANK(laps_times[[#This Row],[63]]),"DNF",CONCATENATE(RANK(rounds_cum_time[[#This Row],[63]],rounds_cum_time[63],1),"."))</f>
        <v>35.</v>
      </c>
    </row>
    <row r="41" spans="2:72" x14ac:dyDescent="0.2">
      <c r="B41" s="130">
        <f>laps_times[[#This Row],[poř]]</f>
        <v>36</v>
      </c>
      <c r="C41" s="141">
        <f>laps_times[[#This Row],[s.č.]]</f>
        <v>27</v>
      </c>
      <c r="D41" s="131" t="str">
        <f>laps_times[[#This Row],[jméno]]</f>
        <v>Prokop Ondřej</v>
      </c>
      <c r="E41" s="132">
        <f>laps_times[[#This Row],[roč]]</f>
        <v>1962</v>
      </c>
      <c r="F41" s="132" t="str">
        <f>laps_times[[#This Row],[kat]]</f>
        <v>MC</v>
      </c>
      <c r="G41" s="132">
        <f>laps_times[[#This Row],[poř_kat]]</f>
        <v>8</v>
      </c>
      <c r="H41" s="131" t="str">
        <f>laps_times[[#This Row],[klub]]</f>
        <v>ČAU</v>
      </c>
      <c r="I41" s="134">
        <f>laps_times[[#This Row],[celk. čas]]</f>
        <v>0.15069046296296296</v>
      </c>
      <c r="J41" s="142" t="str">
        <f>IF(ISBLANK(laps_times[[#This Row],[1]]),"DNF",CONCATENATE(RANK(rounds_cum_time[[#This Row],[1]],rounds_cum_time[1],1),"."))</f>
        <v>52.</v>
      </c>
      <c r="K41" s="142" t="str">
        <f>IF(ISBLANK(laps_times[[#This Row],[2]]),"DNF",CONCATENATE(RANK(rounds_cum_time[[#This Row],[2]],rounds_cum_time[2],1),"."))</f>
        <v>42.</v>
      </c>
      <c r="L41" s="142" t="str">
        <f>IF(ISBLANK(laps_times[[#This Row],[3]]),"DNF",CONCATENATE(RANK(rounds_cum_time[[#This Row],[3]],rounds_cum_time[3],1),"."))</f>
        <v>40.</v>
      </c>
      <c r="M41" s="142" t="str">
        <f>IF(ISBLANK(laps_times[[#This Row],[4]]),"DNF",CONCATENATE(RANK(rounds_cum_time[[#This Row],[4]],rounds_cum_time[4],1),"."))</f>
        <v>35.</v>
      </c>
      <c r="N41" s="142" t="str">
        <f>IF(ISBLANK(laps_times[[#This Row],[5]]),"DNF",CONCATENATE(RANK(rounds_cum_time[[#This Row],[5]],rounds_cum_time[5],1),"."))</f>
        <v>35.</v>
      </c>
      <c r="O41" s="142" t="str">
        <f>IF(ISBLANK(laps_times[[#This Row],[6]]),"DNF",CONCATENATE(RANK(rounds_cum_time[[#This Row],[6]],rounds_cum_time[6],1),"."))</f>
        <v>35.</v>
      </c>
      <c r="P41" s="142" t="str">
        <f>IF(ISBLANK(laps_times[[#This Row],[7]]),"DNF",CONCATENATE(RANK(rounds_cum_time[[#This Row],[7]],rounds_cum_time[7],1),"."))</f>
        <v>34.</v>
      </c>
      <c r="Q41" s="142" t="str">
        <f>IF(ISBLANK(laps_times[[#This Row],[8]]),"DNF",CONCATENATE(RANK(rounds_cum_time[[#This Row],[8]],rounds_cum_time[8],1),"."))</f>
        <v>34.</v>
      </c>
      <c r="R41" s="142" t="str">
        <f>IF(ISBLANK(laps_times[[#This Row],[9]]),"DNF",CONCATENATE(RANK(rounds_cum_time[[#This Row],[9]],rounds_cum_time[9],1),"."))</f>
        <v>34.</v>
      </c>
      <c r="S41" s="142" t="str">
        <f>IF(ISBLANK(laps_times[[#This Row],[10]]),"DNF",CONCATENATE(RANK(rounds_cum_time[[#This Row],[10]],rounds_cum_time[10],1),"."))</f>
        <v>34.</v>
      </c>
      <c r="T41" s="142" t="str">
        <f>IF(ISBLANK(laps_times[[#This Row],[11]]),"DNF",CONCATENATE(RANK(rounds_cum_time[[#This Row],[11]],rounds_cum_time[11],1),"."))</f>
        <v>34.</v>
      </c>
      <c r="U41" s="142" t="str">
        <f>IF(ISBLANK(laps_times[[#This Row],[12]]),"DNF",CONCATENATE(RANK(rounds_cum_time[[#This Row],[12]],rounds_cum_time[12],1),"."))</f>
        <v>31.</v>
      </c>
      <c r="V41" s="142" t="str">
        <f>IF(ISBLANK(laps_times[[#This Row],[13]]),"DNF",CONCATENATE(RANK(rounds_cum_time[[#This Row],[13]],rounds_cum_time[13],1),"."))</f>
        <v>31.</v>
      </c>
      <c r="W41" s="142" t="str">
        <f>IF(ISBLANK(laps_times[[#This Row],[14]]),"DNF",CONCATENATE(RANK(rounds_cum_time[[#This Row],[14]],rounds_cum_time[14],1),"."))</f>
        <v>31.</v>
      </c>
      <c r="X41" s="142" t="str">
        <f>IF(ISBLANK(laps_times[[#This Row],[15]]),"DNF",CONCATENATE(RANK(rounds_cum_time[[#This Row],[15]],rounds_cum_time[15],1),"."))</f>
        <v>31.</v>
      </c>
      <c r="Y41" s="142" t="str">
        <f>IF(ISBLANK(laps_times[[#This Row],[16]]),"DNF",CONCATENATE(RANK(rounds_cum_time[[#This Row],[16]],rounds_cum_time[16],1),"."))</f>
        <v>33.</v>
      </c>
      <c r="Z41" s="142" t="str">
        <f>IF(ISBLANK(laps_times[[#This Row],[17]]),"DNF",CONCATENATE(RANK(rounds_cum_time[[#This Row],[17]],rounds_cum_time[17],1),"."))</f>
        <v>33.</v>
      </c>
      <c r="AA41" s="142" t="str">
        <f>IF(ISBLANK(laps_times[[#This Row],[18]]),"DNF",CONCATENATE(RANK(rounds_cum_time[[#This Row],[18]],rounds_cum_time[18],1),"."))</f>
        <v>33.</v>
      </c>
      <c r="AB41" s="142" t="str">
        <f>IF(ISBLANK(laps_times[[#This Row],[19]]),"DNF",CONCATENATE(RANK(rounds_cum_time[[#This Row],[19]],rounds_cum_time[19],1),"."))</f>
        <v>33.</v>
      </c>
      <c r="AC41" s="142" t="str">
        <f>IF(ISBLANK(laps_times[[#This Row],[20]]),"DNF",CONCATENATE(RANK(rounds_cum_time[[#This Row],[20]],rounds_cum_time[20],1),"."))</f>
        <v>32.</v>
      </c>
      <c r="AD41" s="142" t="str">
        <f>IF(ISBLANK(laps_times[[#This Row],[21]]),"DNF",CONCATENATE(RANK(rounds_cum_time[[#This Row],[21]],rounds_cum_time[21],1),"."))</f>
        <v>31.</v>
      </c>
      <c r="AE41" s="142" t="str">
        <f>IF(ISBLANK(laps_times[[#This Row],[22]]),"DNF",CONCATENATE(RANK(rounds_cum_time[[#This Row],[22]],rounds_cum_time[22],1),"."))</f>
        <v>31.</v>
      </c>
      <c r="AF41" s="142" t="str">
        <f>IF(ISBLANK(laps_times[[#This Row],[23]]),"DNF",CONCATENATE(RANK(rounds_cum_time[[#This Row],[23]],rounds_cum_time[23],1),"."))</f>
        <v>30.</v>
      </c>
      <c r="AG41" s="142" t="str">
        <f>IF(ISBLANK(laps_times[[#This Row],[24]]),"DNF",CONCATENATE(RANK(rounds_cum_time[[#This Row],[24]],rounds_cum_time[24],1),"."))</f>
        <v>30.</v>
      </c>
      <c r="AH41" s="142" t="str">
        <f>IF(ISBLANK(laps_times[[#This Row],[25]]),"DNF",CONCATENATE(RANK(rounds_cum_time[[#This Row],[25]],rounds_cum_time[25],1),"."))</f>
        <v>30.</v>
      </c>
      <c r="AI41" s="142" t="str">
        <f>IF(ISBLANK(laps_times[[#This Row],[26]]),"DNF",CONCATENATE(RANK(rounds_cum_time[[#This Row],[26]],rounds_cum_time[26],1),"."))</f>
        <v>30.</v>
      </c>
      <c r="AJ41" s="142" t="str">
        <f>IF(ISBLANK(laps_times[[#This Row],[27]]),"DNF",CONCATENATE(RANK(rounds_cum_time[[#This Row],[27]],rounds_cum_time[27],1),"."))</f>
        <v>30.</v>
      </c>
      <c r="AK41" s="142" t="str">
        <f>IF(ISBLANK(laps_times[[#This Row],[28]]),"DNF",CONCATENATE(RANK(rounds_cum_time[[#This Row],[28]],rounds_cum_time[28],1),"."))</f>
        <v>29.</v>
      </c>
      <c r="AL41" s="142" t="str">
        <f>IF(ISBLANK(laps_times[[#This Row],[29]]),"DNF",CONCATENATE(RANK(rounds_cum_time[[#This Row],[29]],rounds_cum_time[29],1),"."))</f>
        <v>29.</v>
      </c>
      <c r="AM41" s="142" t="str">
        <f>IF(ISBLANK(laps_times[[#This Row],[30]]),"DNF",CONCATENATE(RANK(rounds_cum_time[[#This Row],[30]],rounds_cum_time[30],1),"."))</f>
        <v>29.</v>
      </c>
      <c r="AN41" s="142" t="str">
        <f>IF(ISBLANK(laps_times[[#This Row],[31]]),"DNF",CONCATENATE(RANK(rounds_cum_time[[#This Row],[31]],rounds_cum_time[31],1),"."))</f>
        <v>28.</v>
      </c>
      <c r="AO41" s="142" t="str">
        <f>IF(ISBLANK(laps_times[[#This Row],[32]]),"DNF",CONCATENATE(RANK(rounds_cum_time[[#This Row],[32]],rounds_cum_time[32],1),"."))</f>
        <v>28.</v>
      </c>
      <c r="AP41" s="142" t="str">
        <f>IF(ISBLANK(laps_times[[#This Row],[33]]),"DNF",CONCATENATE(RANK(rounds_cum_time[[#This Row],[33]],rounds_cum_time[33],1),"."))</f>
        <v>27.</v>
      </c>
      <c r="AQ41" s="142" t="str">
        <f>IF(ISBLANK(laps_times[[#This Row],[34]]),"DNF",CONCATENATE(RANK(rounds_cum_time[[#This Row],[34]],rounds_cum_time[34],1),"."))</f>
        <v>27.</v>
      </c>
      <c r="AR41" s="142" t="str">
        <f>IF(ISBLANK(laps_times[[#This Row],[35]]),"DNF",CONCATENATE(RANK(rounds_cum_time[[#This Row],[35]],rounds_cum_time[35],1),"."))</f>
        <v>28.</v>
      </c>
      <c r="AS41" s="142" t="str">
        <f>IF(ISBLANK(laps_times[[#This Row],[36]]),"DNF",CONCATENATE(RANK(rounds_cum_time[[#This Row],[36]],rounds_cum_time[36],1),"."))</f>
        <v>28.</v>
      </c>
      <c r="AT41" s="142" t="str">
        <f>IF(ISBLANK(laps_times[[#This Row],[37]]),"DNF",CONCATENATE(RANK(rounds_cum_time[[#This Row],[37]],rounds_cum_time[37],1),"."))</f>
        <v>28.</v>
      </c>
      <c r="AU41" s="142" t="str">
        <f>IF(ISBLANK(laps_times[[#This Row],[38]]),"DNF",CONCATENATE(RANK(rounds_cum_time[[#This Row],[38]],rounds_cum_time[38],1),"."))</f>
        <v>29.</v>
      </c>
      <c r="AV41" s="142" t="str">
        <f>IF(ISBLANK(laps_times[[#This Row],[39]]),"DNF",CONCATENATE(RANK(rounds_cum_time[[#This Row],[39]],rounds_cum_time[39],1),"."))</f>
        <v>29.</v>
      </c>
      <c r="AW41" s="142" t="str">
        <f>IF(ISBLANK(laps_times[[#This Row],[40]]),"DNF",CONCATENATE(RANK(rounds_cum_time[[#This Row],[40]],rounds_cum_time[40],1),"."))</f>
        <v>29.</v>
      </c>
      <c r="AX41" s="142" t="str">
        <f>IF(ISBLANK(laps_times[[#This Row],[41]]),"DNF",CONCATENATE(RANK(rounds_cum_time[[#This Row],[41]],rounds_cum_time[41],1),"."))</f>
        <v>31.</v>
      </c>
      <c r="AY41" s="142" t="str">
        <f>IF(ISBLANK(laps_times[[#This Row],[42]]),"DNF",CONCATENATE(RANK(rounds_cum_time[[#This Row],[42]],rounds_cum_time[42],1),"."))</f>
        <v>31.</v>
      </c>
      <c r="AZ41" s="142" t="str">
        <f>IF(ISBLANK(laps_times[[#This Row],[43]]),"DNF",CONCATENATE(RANK(rounds_cum_time[[#This Row],[43]],rounds_cum_time[43],1),"."))</f>
        <v>30.</v>
      </c>
      <c r="BA41" s="142" t="str">
        <f>IF(ISBLANK(laps_times[[#This Row],[44]]),"DNF",CONCATENATE(RANK(rounds_cum_time[[#This Row],[44]],rounds_cum_time[44],1),"."))</f>
        <v>30.</v>
      </c>
      <c r="BB41" s="142" t="str">
        <f>IF(ISBLANK(laps_times[[#This Row],[45]]),"DNF",CONCATENATE(RANK(rounds_cum_time[[#This Row],[45]],rounds_cum_time[45],1),"."))</f>
        <v>32.</v>
      </c>
      <c r="BC41" s="142" t="str">
        <f>IF(ISBLANK(laps_times[[#This Row],[46]]),"DNF",CONCATENATE(RANK(rounds_cum_time[[#This Row],[46]],rounds_cum_time[46],1),"."))</f>
        <v>32.</v>
      </c>
      <c r="BD41" s="142" t="str">
        <f>IF(ISBLANK(laps_times[[#This Row],[47]]),"DNF",CONCATENATE(RANK(rounds_cum_time[[#This Row],[47]],rounds_cum_time[47],1),"."))</f>
        <v>33.</v>
      </c>
      <c r="BE41" s="142" t="str">
        <f>IF(ISBLANK(laps_times[[#This Row],[48]]),"DNF",CONCATENATE(RANK(rounds_cum_time[[#This Row],[48]],rounds_cum_time[48],1),"."))</f>
        <v>32.</v>
      </c>
      <c r="BF41" s="142" t="str">
        <f>IF(ISBLANK(laps_times[[#This Row],[49]]),"DNF",CONCATENATE(RANK(rounds_cum_time[[#This Row],[49]],rounds_cum_time[49],1),"."))</f>
        <v>31.</v>
      </c>
      <c r="BG41" s="142" t="str">
        <f>IF(ISBLANK(laps_times[[#This Row],[50]]),"DNF",CONCATENATE(RANK(rounds_cum_time[[#This Row],[50]],rounds_cum_time[50],1),"."))</f>
        <v>34.</v>
      </c>
      <c r="BH41" s="142" t="str">
        <f>IF(ISBLANK(laps_times[[#This Row],[51]]),"DNF",CONCATENATE(RANK(rounds_cum_time[[#This Row],[51]],rounds_cum_time[51],1),"."))</f>
        <v>33.</v>
      </c>
      <c r="BI41" s="142" t="str">
        <f>IF(ISBLANK(laps_times[[#This Row],[52]]),"DNF",CONCATENATE(RANK(rounds_cum_time[[#This Row],[52]],rounds_cum_time[52],1),"."))</f>
        <v>33.</v>
      </c>
      <c r="BJ41" s="142" t="str">
        <f>IF(ISBLANK(laps_times[[#This Row],[53]]),"DNF",CONCATENATE(RANK(rounds_cum_time[[#This Row],[53]],rounds_cum_time[53],1),"."))</f>
        <v>33.</v>
      </c>
      <c r="BK41" s="142" t="str">
        <f>IF(ISBLANK(laps_times[[#This Row],[54]]),"DNF",CONCATENATE(RANK(rounds_cum_time[[#This Row],[54]],rounds_cum_time[54],1),"."))</f>
        <v>33.</v>
      </c>
      <c r="BL41" s="142" t="str">
        <f>IF(ISBLANK(laps_times[[#This Row],[55]]),"DNF",CONCATENATE(RANK(rounds_cum_time[[#This Row],[55]],rounds_cum_time[55],1),"."))</f>
        <v>35.</v>
      </c>
      <c r="BM41" s="142" t="str">
        <f>IF(ISBLANK(laps_times[[#This Row],[56]]),"DNF",CONCATENATE(RANK(rounds_cum_time[[#This Row],[56]],rounds_cum_time[56],1),"."))</f>
        <v>35.</v>
      </c>
      <c r="BN41" s="142" t="str">
        <f>IF(ISBLANK(laps_times[[#This Row],[57]]),"DNF",CONCATENATE(RANK(rounds_cum_time[[#This Row],[57]],rounds_cum_time[57],1),"."))</f>
        <v>36.</v>
      </c>
      <c r="BO41" s="142" t="str">
        <f>IF(ISBLANK(laps_times[[#This Row],[58]]),"DNF",CONCATENATE(RANK(rounds_cum_time[[#This Row],[58]],rounds_cum_time[58],1),"."))</f>
        <v>35.</v>
      </c>
      <c r="BP41" s="142" t="str">
        <f>IF(ISBLANK(laps_times[[#This Row],[59]]),"DNF",CONCATENATE(RANK(rounds_cum_time[[#This Row],[59]],rounds_cum_time[59],1),"."))</f>
        <v>36.</v>
      </c>
      <c r="BQ41" s="142" t="str">
        <f>IF(ISBLANK(laps_times[[#This Row],[60]]),"DNF",CONCATENATE(RANK(rounds_cum_time[[#This Row],[60]],rounds_cum_time[60],1),"."))</f>
        <v>35.</v>
      </c>
      <c r="BR41" s="142" t="str">
        <f>IF(ISBLANK(laps_times[[#This Row],[61]]),"DNF",CONCATENATE(RANK(rounds_cum_time[[#This Row],[61]],rounds_cum_time[61],1),"."))</f>
        <v>35.</v>
      </c>
      <c r="BS41" s="142" t="str">
        <f>IF(ISBLANK(laps_times[[#This Row],[62]]),"DNF",CONCATENATE(RANK(rounds_cum_time[[#This Row],[62]],rounds_cum_time[62],1),"."))</f>
        <v>35.</v>
      </c>
      <c r="BT41" s="143" t="str">
        <f>IF(ISBLANK(laps_times[[#This Row],[63]]),"DNF",CONCATENATE(RANK(rounds_cum_time[[#This Row],[63]],rounds_cum_time[63],1),"."))</f>
        <v>36.</v>
      </c>
    </row>
    <row r="42" spans="2:72" x14ac:dyDescent="0.2">
      <c r="B42" s="130">
        <f>laps_times[[#This Row],[poř]]</f>
        <v>37</v>
      </c>
      <c r="C42" s="141">
        <f>laps_times[[#This Row],[s.č.]]</f>
        <v>50</v>
      </c>
      <c r="D42" s="131" t="str">
        <f>laps_times[[#This Row],[jméno]]</f>
        <v>Vostrý Miroslav</v>
      </c>
      <c r="E42" s="132">
        <f>laps_times[[#This Row],[roč]]</f>
        <v>1977</v>
      </c>
      <c r="F42" s="132" t="str">
        <f>laps_times[[#This Row],[kat]]</f>
        <v>MA</v>
      </c>
      <c r="G42" s="132">
        <f>laps_times[[#This Row],[poř_kat]]</f>
        <v>10</v>
      </c>
      <c r="H42" s="131" t="str">
        <f>laps_times[[#This Row],[klub]]</f>
        <v>Maraton Klub Kladno</v>
      </c>
      <c r="I42" s="134">
        <f>laps_times[[#This Row],[celk. čas]]</f>
        <v>0.15077976851851851</v>
      </c>
      <c r="J42" s="142" t="str">
        <f>IF(ISBLANK(laps_times[[#This Row],[1]]),"DNF",CONCATENATE(RANK(rounds_cum_time[[#This Row],[1]],rounds_cum_time[1],1),"."))</f>
        <v>39.</v>
      </c>
      <c r="K42" s="142" t="str">
        <f>IF(ISBLANK(laps_times[[#This Row],[2]]),"DNF",CONCATENATE(RANK(rounds_cum_time[[#This Row],[2]],rounds_cum_time[2],1),"."))</f>
        <v>44.</v>
      </c>
      <c r="L42" s="142" t="str">
        <f>IF(ISBLANK(laps_times[[#This Row],[3]]),"DNF",CONCATENATE(RANK(rounds_cum_time[[#This Row],[3]],rounds_cum_time[3],1),"."))</f>
        <v>43.</v>
      </c>
      <c r="M42" s="142" t="str">
        <f>IF(ISBLANK(laps_times[[#This Row],[4]]),"DNF",CONCATENATE(RANK(rounds_cum_time[[#This Row],[4]],rounds_cum_time[4],1),"."))</f>
        <v>39.</v>
      </c>
      <c r="N42" s="142" t="str">
        <f>IF(ISBLANK(laps_times[[#This Row],[5]]),"DNF",CONCATENATE(RANK(rounds_cum_time[[#This Row],[5]],rounds_cum_time[5],1),"."))</f>
        <v>36.</v>
      </c>
      <c r="O42" s="142" t="str">
        <f>IF(ISBLANK(laps_times[[#This Row],[6]]),"DNF",CONCATENATE(RANK(rounds_cum_time[[#This Row],[6]],rounds_cum_time[6],1),"."))</f>
        <v>38.</v>
      </c>
      <c r="P42" s="142" t="str">
        <f>IF(ISBLANK(laps_times[[#This Row],[7]]),"DNF",CONCATENATE(RANK(rounds_cum_time[[#This Row],[7]],rounds_cum_time[7],1),"."))</f>
        <v>38.</v>
      </c>
      <c r="Q42" s="142" t="str">
        <f>IF(ISBLANK(laps_times[[#This Row],[8]]),"DNF",CONCATENATE(RANK(rounds_cum_time[[#This Row],[8]],rounds_cum_time[8],1),"."))</f>
        <v>39.</v>
      </c>
      <c r="R42" s="142" t="str">
        <f>IF(ISBLANK(laps_times[[#This Row],[9]]),"DNF",CONCATENATE(RANK(rounds_cum_time[[#This Row],[9]],rounds_cum_time[9],1),"."))</f>
        <v>40.</v>
      </c>
      <c r="S42" s="142" t="str">
        <f>IF(ISBLANK(laps_times[[#This Row],[10]]),"DNF",CONCATENATE(RANK(rounds_cum_time[[#This Row],[10]],rounds_cum_time[10],1),"."))</f>
        <v>41.</v>
      </c>
      <c r="T42" s="142" t="str">
        <f>IF(ISBLANK(laps_times[[#This Row],[11]]),"DNF",CONCATENATE(RANK(rounds_cum_time[[#This Row],[11]],rounds_cum_time[11],1),"."))</f>
        <v>40.</v>
      </c>
      <c r="U42" s="142" t="str">
        <f>IF(ISBLANK(laps_times[[#This Row],[12]]),"DNF",CONCATENATE(RANK(rounds_cum_time[[#This Row],[12]],rounds_cum_time[12],1),"."))</f>
        <v>39.</v>
      </c>
      <c r="V42" s="142" t="str">
        <f>IF(ISBLANK(laps_times[[#This Row],[13]]),"DNF",CONCATENATE(RANK(rounds_cum_time[[#This Row],[13]],rounds_cum_time[13],1),"."))</f>
        <v>40.</v>
      </c>
      <c r="W42" s="142" t="str">
        <f>IF(ISBLANK(laps_times[[#This Row],[14]]),"DNF",CONCATENATE(RANK(rounds_cum_time[[#This Row],[14]],rounds_cum_time[14],1),"."))</f>
        <v>36.</v>
      </c>
      <c r="X42" s="142" t="str">
        <f>IF(ISBLANK(laps_times[[#This Row],[15]]),"DNF",CONCATENATE(RANK(rounds_cum_time[[#This Row],[15]],rounds_cum_time[15],1),"."))</f>
        <v>38.</v>
      </c>
      <c r="Y42" s="142" t="str">
        <f>IF(ISBLANK(laps_times[[#This Row],[16]]),"DNF",CONCATENATE(RANK(rounds_cum_time[[#This Row],[16]],rounds_cum_time[16],1),"."))</f>
        <v>38.</v>
      </c>
      <c r="Z42" s="142" t="str">
        <f>IF(ISBLANK(laps_times[[#This Row],[17]]),"DNF",CONCATENATE(RANK(rounds_cum_time[[#This Row],[17]],rounds_cum_time[17],1),"."))</f>
        <v>40.</v>
      </c>
      <c r="AA42" s="142" t="str">
        <f>IF(ISBLANK(laps_times[[#This Row],[18]]),"DNF",CONCATENATE(RANK(rounds_cum_time[[#This Row],[18]],rounds_cum_time[18],1),"."))</f>
        <v>41.</v>
      </c>
      <c r="AB42" s="142" t="str">
        <f>IF(ISBLANK(laps_times[[#This Row],[19]]),"DNF",CONCATENATE(RANK(rounds_cum_time[[#This Row],[19]],rounds_cum_time[19],1),"."))</f>
        <v>41.</v>
      </c>
      <c r="AC42" s="142" t="str">
        <f>IF(ISBLANK(laps_times[[#This Row],[20]]),"DNF",CONCATENATE(RANK(rounds_cum_time[[#This Row],[20]],rounds_cum_time[20],1),"."))</f>
        <v>41.</v>
      </c>
      <c r="AD42" s="142" t="str">
        <f>IF(ISBLANK(laps_times[[#This Row],[21]]),"DNF",CONCATENATE(RANK(rounds_cum_time[[#This Row],[21]],rounds_cum_time[21],1),"."))</f>
        <v>40.</v>
      </c>
      <c r="AE42" s="142" t="str">
        <f>IF(ISBLANK(laps_times[[#This Row],[22]]),"DNF",CONCATENATE(RANK(rounds_cum_time[[#This Row],[22]],rounds_cum_time[22],1),"."))</f>
        <v>40.</v>
      </c>
      <c r="AF42" s="142" t="str">
        <f>IF(ISBLANK(laps_times[[#This Row],[23]]),"DNF",CONCATENATE(RANK(rounds_cum_time[[#This Row],[23]],rounds_cum_time[23],1),"."))</f>
        <v>41.</v>
      </c>
      <c r="AG42" s="142" t="str">
        <f>IF(ISBLANK(laps_times[[#This Row],[24]]),"DNF",CONCATENATE(RANK(rounds_cum_time[[#This Row],[24]],rounds_cum_time[24],1),"."))</f>
        <v>41.</v>
      </c>
      <c r="AH42" s="142" t="str">
        <f>IF(ISBLANK(laps_times[[#This Row],[25]]),"DNF",CONCATENATE(RANK(rounds_cum_time[[#This Row],[25]],rounds_cum_time[25],1),"."))</f>
        <v>41.</v>
      </c>
      <c r="AI42" s="142" t="str">
        <f>IF(ISBLANK(laps_times[[#This Row],[26]]),"DNF",CONCATENATE(RANK(rounds_cum_time[[#This Row],[26]],rounds_cum_time[26],1),"."))</f>
        <v>43.</v>
      </c>
      <c r="AJ42" s="142" t="str">
        <f>IF(ISBLANK(laps_times[[#This Row],[27]]),"DNF",CONCATENATE(RANK(rounds_cum_time[[#This Row],[27]],rounds_cum_time[27],1),"."))</f>
        <v>43.</v>
      </c>
      <c r="AK42" s="142" t="str">
        <f>IF(ISBLANK(laps_times[[#This Row],[28]]),"DNF",CONCATENATE(RANK(rounds_cum_time[[#This Row],[28]],rounds_cum_time[28],1),"."))</f>
        <v>42.</v>
      </c>
      <c r="AL42" s="142" t="str">
        <f>IF(ISBLANK(laps_times[[#This Row],[29]]),"DNF",CONCATENATE(RANK(rounds_cum_time[[#This Row],[29]],rounds_cum_time[29],1),"."))</f>
        <v>41.</v>
      </c>
      <c r="AM42" s="142" t="str">
        <f>IF(ISBLANK(laps_times[[#This Row],[30]]),"DNF",CONCATENATE(RANK(rounds_cum_time[[#This Row],[30]],rounds_cum_time[30],1),"."))</f>
        <v>41.</v>
      </c>
      <c r="AN42" s="142" t="str">
        <f>IF(ISBLANK(laps_times[[#This Row],[31]]),"DNF",CONCATENATE(RANK(rounds_cum_time[[#This Row],[31]],rounds_cum_time[31],1),"."))</f>
        <v>43.</v>
      </c>
      <c r="AO42" s="142" t="str">
        <f>IF(ISBLANK(laps_times[[#This Row],[32]]),"DNF",CONCATENATE(RANK(rounds_cum_time[[#This Row],[32]],rounds_cum_time[32],1),"."))</f>
        <v>42.</v>
      </c>
      <c r="AP42" s="142" t="str">
        <f>IF(ISBLANK(laps_times[[#This Row],[33]]),"DNF",CONCATENATE(RANK(rounds_cum_time[[#This Row],[33]],rounds_cum_time[33],1),"."))</f>
        <v>42.</v>
      </c>
      <c r="AQ42" s="142" t="str">
        <f>IF(ISBLANK(laps_times[[#This Row],[34]]),"DNF",CONCATENATE(RANK(rounds_cum_time[[#This Row],[34]],rounds_cum_time[34],1),"."))</f>
        <v>42.</v>
      </c>
      <c r="AR42" s="142" t="str">
        <f>IF(ISBLANK(laps_times[[#This Row],[35]]),"DNF",CONCATENATE(RANK(rounds_cum_time[[#This Row],[35]],rounds_cum_time[35],1),"."))</f>
        <v>43.</v>
      </c>
      <c r="AS42" s="142" t="str">
        <f>IF(ISBLANK(laps_times[[#This Row],[36]]),"DNF",CONCATENATE(RANK(rounds_cum_time[[#This Row],[36]],rounds_cum_time[36],1),"."))</f>
        <v>44.</v>
      </c>
      <c r="AT42" s="142" t="str">
        <f>IF(ISBLANK(laps_times[[#This Row],[37]]),"DNF",CONCATENATE(RANK(rounds_cum_time[[#This Row],[37]],rounds_cum_time[37],1),"."))</f>
        <v>40.</v>
      </c>
      <c r="AU42" s="142" t="str">
        <f>IF(ISBLANK(laps_times[[#This Row],[38]]),"DNF",CONCATENATE(RANK(rounds_cum_time[[#This Row],[38]],rounds_cum_time[38],1),"."))</f>
        <v>40.</v>
      </c>
      <c r="AV42" s="142" t="str">
        <f>IF(ISBLANK(laps_times[[#This Row],[39]]),"DNF",CONCATENATE(RANK(rounds_cum_time[[#This Row],[39]],rounds_cum_time[39],1),"."))</f>
        <v>40.</v>
      </c>
      <c r="AW42" s="142" t="str">
        <f>IF(ISBLANK(laps_times[[#This Row],[40]]),"DNF",CONCATENATE(RANK(rounds_cum_time[[#This Row],[40]],rounds_cum_time[40],1),"."))</f>
        <v>40.</v>
      </c>
      <c r="AX42" s="142" t="str">
        <f>IF(ISBLANK(laps_times[[#This Row],[41]]),"DNF",CONCATENATE(RANK(rounds_cum_time[[#This Row],[41]],rounds_cum_time[41],1),"."))</f>
        <v>40.</v>
      </c>
      <c r="AY42" s="142" t="str">
        <f>IF(ISBLANK(laps_times[[#This Row],[42]]),"DNF",CONCATENATE(RANK(rounds_cum_time[[#This Row],[42]],rounds_cum_time[42],1),"."))</f>
        <v>40.</v>
      </c>
      <c r="AZ42" s="142" t="str">
        <f>IF(ISBLANK(laps_times[[#This Row],[43]]),"DNF",CONCATENATE(RANK(rounds_cum_time[[#This Row],[43]],rounds_cum_time[43],1),"."))</f>
        <v>40.</v>
      </c>
      <c r="BA42" s="142" t="str">
        <f>IF(ISBLANK(laps_times[[#This Row],[44]]),"DNF",CONCATENATE(RANK(rounds_cum_time[[#This Row],[44]],rounds_cum_time[44],1),"."))</f>
        <v>40.</v>
      </c>
      <c r="BB42" s="142" t="str">
        <f>IF(ISBLANK(laps_times[[#This Row],[45]]),"DNF",CONCATENATE(RANK(rounds_cum_time[[#This Row],[45]],rounds_cum_time[45],1),"."))</f>
        <v>39.</v>
      </c>
      <c r="BC42" s="142" t="str">
        <f>IF(ISBLANK(laps_times[[#This Row],[46]]),"DNF",CONCATENATE(RANK(rounds_cum_time[[#This Row],[46]],rounds_cum_time[46],1),"."))</f>
        <v>38.</v>
      </c>
      <c r="BD42" s="142" t="str">
        <f>IF(ISBLANK(laps_times[[#This Row],[47]]),"DNF",CONCATENATE(RANK(rounds_cum_time[[#This Row],[47]],rounds_cum_time[47],1),"."))</f>
        <v>36.</v>
      </c>
      <c r="BE42" s="142" t="str">
        <f>IF(ISBLANK(laps_times[[#This Row],[48]]),"DNF",CONCATENATE(RANK(rounds_cum_time[[#This Row],[48]],rounds_cum_time[48],1),"."))</f>
        <v>37.</v>
      </c>
      <c r="BF42" s="142" t="str">
        <f>IF(ISBLANK(laps_times[[#This Row],[49]]),"DNF",CONCATENATE(RANK(rounds_cum_time[[#This Row],[49]],rounds_cum_time[49],1),"."))</f>
        <v>37.</v>
      </c>
      <c r="BG42" s="142" t="str">
        <f>IF(ISBLANK(laps_times[[#This Row],[50]]),"DNF",CONCATENATE(RANK(rounds_cum_time[[#This Row],[50]],rounds_cum_time[50],1),"."))</f>
        <v>37.</v>
      </c>
      <c r="BH42" s="142" t="str">
        <f>IF(ISBLANK(laps_times[[#This Row],[51]]),"DNF",CONCATENATE(RANK(rounds_cum_time[[#This Row],[51]],rounds_cum_time[51],1),"."))</f>
        <v>38.</v>
      </c>
      <c r="BI42" s="142" t="str">
        <f>IF(ISBLANK(laps_times[[#This Row],[52]]),"DNF",CONCATENATE(RANK(rounds_cum_time[[#This Row],[52]],rounds_cum_time[52],1),"."))</f>
        <v>38.</v>
      </c>
      <c r="BJ42" s="142" t="str">
        <f>IF(ISBLANK(laps_times[[#This Row],[53]]),"DNF",CONCATENATE(RANK(rounds_cum_time[[#This Row],[53]],rounds_cum_time[53],1),"."))</f>
        <v>39.</v>
      </c>
      <c r="BK42" s="142" t="str">
        <f>IF(ISBLANK(laps_times[[#This Row],[54]]),"DNF",CONCATENATE(RANK(rounds_cum_time[[#This Row],[54]],rounds_cum_time[54],1),"."))</f>
        <v>39.</v>
      </c>
      <c r="BL42" s="142" t="str">
        <f>IF(ISBLANK(laps_times[[#This Row],[55]]),"DNF",CONCATENATE(RANK(rounds_cum_time[[#This Row],[55]],rounds_cum_time[55],1),"."))</f>
        <v>37.</v>
      </c>
      <c r="BM42" s="142" t="str">
        <f>IF(ISBLANK(laps_times[[#This Row],[56]]),"DNF",CONCATENATE(RANK(rounds_cum_time[[#This Row],[56]],rounds_cum_time[56],1),"."))</f>
        <v>37.</v>
      </c>
      <c r="BN42" s="142" t="str">
        <f>IF(ISBLANK(laps_times[[#This Row],[57]]),"DNF",CONCATENATE(RANK(rounds_cum_time[[#This Row],[57]],rounds_cum_time[57],1),"."))</f>
        <v>37.</v>
      </c>
      <c r="BO42" s="142" t="str">
        <f>IF(ISBLANK(laps_times[[#This Row],[58]]),"DNF",CONCATENATE(RANK(rounds_cum_time[[#This Row],[58]],rounds_cum_time[58],1),"."))</f>
        <v>37.</v>
      </c>
      <c r="BP42" s="142" t="str">
        <f>IF(ISBLANK(laps_times[[#This Row],[59]]),"DNF",CONCATENATE(RANK(rounds_cum_time[[#This Row],[59]],rounds_cum_time[59],1),"."))</f>
        <v>37.</v>
      </c>
      <c r="BQ42" s="142" t="str">
        <f>IF(ISBLANK(laps_times[[#This Row],[60]]),"DNF",CONCATENATE(RANK(rounds_cum_time[[#This Row],[60]],rounds_cum_time[60],1),"."))</f>
        <v>37.</v>
      </c>
      <c r="BR42" s="142" t="str">
        <f>IF(ISBLANK(laps_times[[#This Row],[61]]),"DNF",CONCATENATE(RANK(rounds_cum_time[[#This Row],[61]],rounds_cum_time[61],1),"."))</f>
        <v>37.</v>
      </c>
      <c r="BS42" s="142" t="str">
        <f>IF(ISBLANK(laps_times[[#This Row],[62]]),"DNF",CONCATENATE(RANK(rounds_cum_time[[#This Row],[62]],rounds_cum_time[62],1),"."))</f>
        <v>37.</v>
      </c>
      <c r="BT42" s="143" t="str">
        <f>IF(ISBLANK(laps_times[[#This Row],[63]]),"DNF",CONCATENATE(RANK(rounds_cum_time[[#This Row],[63]],rounds_cum_time[63],1),"."))</f>
        <v>37.</v>
      </c>
    </row>
    <row r="43" spans="2:72" x14ac:dyDescent="0.2">
      <c r="B43" s="130">
        <f>laps_times[[#This Row],[poř]]</f>
        <v>38</v>
      </c>
      <c r="C43" s="141">
        <f>laps_times[[#This Row],[s.č.]]</f>
        <v>137</v>
      </c>
      <c r="D43" s="131" t="str">
        <f>laps_times[[#This Row],[jméno]]</f>
        <v>Wagner Rostislav</v>
      </c>
      <c r="E43" s="132">
        <f>laps_times[[#This Row],[roč]]</f>
        <v>1973</v>
      </c>
      <c r="F43" s="132" t="str">
        <f>laps_times[[#This Row],[kat]]</f>
        <v>MB</v>
      </c>
      <c r="G43" s="132">
        <f>laps_times[[#This Row],[poř_kat]]</f>
        <v>18</v>
      </c>
      <c r="H43" s="131" t="str">
        <f>laps_times[[#This Row],[klub]]</f>
        <v>-</v>
      </c>
      <c r="I43" s="134">
        <f>laps_times[[#This Row],[celk. čas]]</f>
        <v>0.15112274305555556</v>
      </c>
      <c r="J43" s="142" t="str">
        <f>IF(ISBLANK(laps_times[[#This Row],[1]]),"DNF",CONCATENATE(RANK(rounds_cum_time[[#This Row],[1]],rounds_cum_time[1],1),"."))</f>
        <v>44.</v>
      </c>
      <c r="K43" s="142" t="str">
        <f>IF(ISBLANK(laps_times[[#This Row],[2]]),"DNF",CONCATENATE(RANK(rounds_cum_time[[#This Row],[2]],rounds_cum_time[2],1),"."))</f>
        <v>46.</v>
      </c>
      <c r="L43" s="142" t="str">
        <f>IF(ISBLANK(laps_times[[#This Row],[3]]),"DNF",CONCATENATE(RANK(rounds_cum_time[[#This Row],[3]],rounds_cum_time[3],1),"."))</f>
        <v>49.</v>
      </c>
      <c r="M43" s="142" t="str">
        <f>IF(ISBLANK(laps_times[[#This Row],[4]]),"DNF",CONCATENATE(RANK(rounds_cum_time[[#This Row],[4]],rounds_cum_time[4],1),"."))</f>
        <v>47.</v>
      </c>
      <c r="N43" s="142" t="str">
        <f>IF(ISBLANK(laps_times[[#This Row],[5]]),"DNF",CONCATENATE(RANK(rounds_cum_time[[#This Row],[5]],rounds_cum_time[5],1),"."))</f>
        <v>42.</v>
      </c>
      <c r="O43" s="142" t="str">
        <f>IF(ISBLANK(laps_times[[#This Row],[6]]),"DNF",CONCATENATE(RANK(rounds_cum_time[[#This Row],[6]],rounds_cum_time[6],1),"."))</f>
        <v>42.</v>
      </c>
      <c r="P43" s="142" t="str">
        <f>IF(ISBLANK(laps_times[[#This Row],[7]]),"DNF",CONCATENATE(RANK(rounds_cum_time[[#This Row],[7]],rounds_cum_time[7],1),"."))</f>
        <v>41.</v>
      </c>
      <c r="Q43" s="142" t="str">
        <f>IF(ISBLANK(laps_times[[#This Row],[8]]),"DNF",CONCATENATE(RANK(rounds_cum_time[[#This Row],[8]],rounds_cum_time[8],1),"."))</f>
        <v>41.</v>
      </c>
      <c r="R43" s="142" t="str">
        <f>IF(ISBLANK(laps_times[[#This Row],[9]]),"DNF",CONCATENATE(RANK(rounds_cum_time[[#This Row],[9]],rounds_cum_time[9],1),"."))</f>
        <v>39.</v>
      </c>
      <c r="S43" s="142" t="str">
        <f>IF(ISBLANK(laps_times[[#This Row],[10]]),"DNF",CONCATENATE(RANK(rounds_cum_time[[#This Row],[10]],rounds_cum_time[10],1),"."))</f>
        <v>38.</v>
      </c>
      <c r="T43" s="142" t="str">
        <f>IF(ISBLANK(laps_times[[#This Row],[11]]),"DNF",CONCATENATE(RANK(rounds_cum_time[[#This Row],[11]],rounds_cum_time[11],1),"."))</f>
        <v>38.</v>
      </c>
      <c r="U43" s="142" t="str">
        <f>IF(ISBLANK(laps_times[[#This Row],[12]]),"DNF",CONCATENATE(RANK(rounds_cum_time[[#This Row],[12]],rounds_cum_time[12],1),"."))</f>
        <v>38.</v>
      </c>
      <c r="V43" s="142" t="str">
        <f>IF(ISBLANK(laps_times[[#This Row],[13]]),"DNF",CONCATENATE(RANK(rounds_cum_time[[#This Row],[13]],rounds_cum_time[13],1),"."))</f>
        <v>39.</v>
      </c>
      <c r="W43" s="142" t="str">
        <f>IF(ISBLANK(laps_times[[#This Row],[14]]),"DNF",CONCATENATE(RANK(rounds_cum_time[[#This Row],[14]],rounds_cum_time[14],1),"."))</f>
        <v>38.</v>
      </c>
      <c r="X43" s="142" t="str">
        <f>IF(ISBLANK(laps_times[[#This Row],[15]]),"DNF",CONCATENATE(RANK(rounds_cum_time[[#This Row],[15]],rounds_cum_time[15],1),"."))</f>
        <v>37.</v>
      </c>
      <c r="Y43" s="142" t="str">
        <f>IF(ISBLANK(laps_times[[#This Row],[16]]),"DNF",CONCATENATE(RANK(rounds_cum_time[[#This Row],[16]],rounds_cum_time[16],1),"."))</f>
        <v>35.</v>
      </c>
      <c r="Z43" s="142" t="str">
        <f>IF(ISBLANK(laps_times[[#This Row],[17]]),"DNF",CONCATENATE(RANK(rounds_cum_time[[#This Row],[17]],rounds_cum_time[17],1),"."))</f>
        <v>35.</v>
      </c>
      <c r="AA43" s="142" t="str">
        <f>IF(ISBLANK(laps_times[[#This Row],[18]]),"DNF",CONCATENATE(RANK(rounds_cum_time[[#This Row],[18]],rounds_cum_time[18],1),"."))</f>
        <v>35.</v>
      </c>
      <c r="AB43" s="142" t="str">
        <f>IF(ISBLANK(laps_times[[#This Row],[19]]),"DNF",CONCATENATE(RANK(rounds_cum_time[[#This Row],[19]],rounds_cum_time[19],1),"."))</f>
        <v>36.</v>
      </c>
      <c r="AC43" s="142" t="str">
        <f>IF(ISBLANK(laps_times[[#This Row],[20]]),"DNF",CONCATENATE(RANK(rounds_cum_time[[#This Row],[20]],rounds_cum_time[20],1),"."))</f>
        <v>36.</v>
      </c>
      <c r="AD43" s="142" t="str">
        <f>IF(ISBLANK(laps_times[[#This Row],[21]]),"DNF",CONCATENATE(RANK(rounds_cum_time[[#This Row],[21]],rounds_cum_time[21],1),"."))</f>
        <v>35.</v>
      </c>
      <c r="AE43" s="142" t="str">
        <f>IF(ISBLANK(laps_times[[#This Row],[22]]),"DNF",CONCATENATE(RANK(rounds_cum_time[[#This Row],[22]],rounds_cum_time[22],1),"."))</f>
        <v>35.</v>
      </c>
      <c r="AF43" s="142" t="str">
        <f>IF(ISBLANK(laps_times[[#This Row],[23]]),"DNF",CONCATENATE(RANK(rounds_cum_time[[#This Row],[23]],rounds_cum_time[23],1),"."))</f>
        <v>35.</v>
      </c>
      <c r="AG43" s="142" t="str">
        <f>IF(ISBLANK(laps_times[[#This Row],[24]]),"DNF",CONCATENATE(RANK(rounds_cum_time[[#This Row],[24]],rounds_cum_time[24],1),"."))</f>
        <v>35.</v>
      </c>
      <c r="AH43" s="142" t="str">
        <f>IF(ISBLANK(laps_times[[#This Row],[25]]),"DNF",CONCATENATE(RANK(rounds_cum_time[[#This Row],[25]],rounds_cum_time[25],1),"."))</f>
        <v>33.</v>
      </c>
      <c r="AI43" s="142" t="str">
        <f>IF(ISBLANK(laps_times[[#This Row],[26]]),"DNF",CONCATENATE(RANK(rounds_cum_time[[#This Row],[26]],rounds_cum_time[26],1),"."))</f>
        <v>33.</v>
      </c>
      <c r="AJ43" s="142" t="str">
        <f>IF(ISBLANK(laps_times[[#This Row],[27]]),"DNF",CONCATENATE(RANK(rounds_cum_time[[#This Row],[27]],rounds_cum_time[27],1),"."))</f>
        <v>36.</v>
      </c>
      <c r="AK43" s="142" t="str">
        <f>IF(ISBLANK(laps_times[[#This Row],[28]]),"DNF",CONCATENATE(RANK(rounds_cum_time[[#This Row],[28]],rounds_cum_time[28],1),"."))</f>
        <v>35.</v>
      </c>
      <c r="AL43" s="142" t="str">
        <f>IF(ISBLANK(laps_times[[#This Row],[29]]),"DNF",CONCATENATE(RANK(rounds_cum_time[[#This Row],[29]],rounds_cum_time[29],1),"."))</f>
        <v>35.</v>
      </c>
      <c r="AM43" s="142" t="str">
        <f>IF(ISBLANK(laps_times[[#This Row],[30]]),"DNF",CONCATENATE(RANK(rounds_cum_time[[#This Row],[30]],rounds_cum_time[30],1),"."))</f>
        <v>34.</v>
      </c>
      <c r="AN43" s="142" t="str">
        <f>IF(ISBLANK(laps_times[[#This Row],[31]]),"DNF",CONCATENATE(RANK(rounds_cum_time[[#This Row],[31]],rounds_cum_time[31],1),"."))</f>
        <v>34.</v>
      </c>
      <c r="AO43" s="142" t="str">
        <f>IF(ISBLANK(laps_times[[#This Row],[32]]),"DNF",CONCATENATE(RANK(rounds_cum_time[[#This Row],[32]],rounds_cum_time[32],1),"."))</f>
        <v>34.</v>
      </c>
      <c r="AP43" s="142" t="str">
        <f>IF(ISBLANK(laps_times[[#This Row],[33]]),"DNF",CONCATENATE(RANK(rounds_cum_time[[#This Row],[33]],rounds_cum_time[33],1),"."))</f>
        <v>35.</v>
      </c>
      <c r="AQ43" s="142" t="str">
        <f>IF(ISBLANK(laps_times[[#This Row],[34]]),"DNF",CONCATENATE(RANK(rounds_cum_time[[#This Row],[34]],rounds_cum_time[34],1),"."))</f>
        <v>33.</v>
      </c>
      <c r="AR43" s="142" t="str">
        <f>IF(ISBLANK(laps_times[[#This Row],[35]]),"DNF",CONCATENATE(RANK(rounds_cum_time[[#This Row],[35]],rounds_cum_time[35],1),"."))</f>
        <v>33.</v>
      </c>
      <c r="AS43" s="142" t="str">
        <f>IF(ISBLANK(laps_times[[#This Row],[36]]),"DNF",CONCATENATE(RANK(rounds_cum_time[[#This Row],[36]],rounds_cum_time[36],1),"."))</f>
        <v>33.</v>
      </c>
      <c r="AT43" s="142" t="str">
        <f>IF(ISBLANK(laps_times[[#This Row],[37]]),"DNF",CONCATENATE(RANK(rounds_cum_time[[#This Row],[37]],rounds_cum_time[37],1),"."))</f>
        <v>32.</v>
      </c>
      <c r="AU43" s="142" t="str">
        <f>IF(ISBLANK(laps_times[[#This Row],[38]]),"DNF",CONCATENATE(RANK(rounds_cum_time[[#This Row],[38]],rounds_cum_time[38],1),"."))</f>
        <v>32.</v>
      </c>
      <c r="AV43" s="142" t="str">
        <f>IF(ISBLANK(laps_times[[#This Row],[39]]),"DNF",CONCATENATE(RANK(rounds_cum_time[[#This Row],[39]],rounds_cum_time[39],1),"."))</f>
        <v>33.</v>
      </c>
      <c r="AW43" s="142" t="str">
        <f>IF(ISBLANK(laps_times[[#This Row],[40]]),"DNF",CONCATENATE(RANK(rounds_cum_time[[#This Row],[40]],rounds_cum_time[40],1),"."))</f>
        <v>33.</v>
      </c>
      <c r="AX43" s="142" t="str">
        <f>IF(ISBLANK(laps_times[[#This Row],[41]]),"DNF",CONCATENATE(RANK(rounds_cum_time[[#This Row],[41]],rounds_cum_time[41],1),"."))</f>
        <v>32.</v>
      </c>
      <c r="AY43" s="142" t="str">
        <f>IF(ISBLANK(laps_times[[#This Row],[42]]),"DNF",CONCATENATE(RANK(rounds_cum_time[[#This Row],[42]],rounds_cum_time[42],1),"."))</f>
        <v>35.</v>
      </c>
      <c r="AZ43" s="142" t="str">
        <f>IF(ISBLANK(laps_times[[#This Row],[43]]),"DNF",CONCATENATE(RANK(rounds_cum_time[[#This Row],[43]],rounds_cum_time[43],1),"."))</f>
        <v>34.</v>
      </c>
      <c r="BA43" s="142" t="str">
        <f>IF(ISBLANK(laps_times[[#This Row],[44]]),"DNF",CONCATENATE(RANK(rounds_cum_time[[#This Row],[44]],rounds_cum_time[44],1),"."))</f>
        <v>34.</v>
      </c>
      <c r="BB43" s="142" t="str">
        <f>IF(ISBLANK(laps_times[[#This Row],[45]]),"DNF",CONCATENATE(RANK(rounds_cum_time[[#This Row],[45]],rounds_cum_time[45],1),"."))</f>
        <v>34.</v>
      </c>
      <c r="BC43" s="142" t="str">
        <f>IF(ISBLANK(laps_times[[#This Row],[46]]),"DNF",CONCATENATE(RANK(rounds_cum_time[[#This Row],[46]],rounds_cum_time[46],1),"."))</f>
        <v>34.</v>
      </c>
      <c r="BD43" s="142" t="str">
        <f>IF(ISBLANK(laps_times[[#This Row],[47]]),"DNF",CONCATENATE(RANK(rounds_cum_time[[#This Row],[47]],rounds_cum_time[47],1),"."))</f>
        <v>34.</v>
      </c>
      <c r="BE43" s="142" t="str">
        <f>IF(ISBLANK(laps_times[[#This Row],[48]]),"DNF",CONCATENATE(RANK(rounds_cum_time[[#This Row],[48]],rounds_cum_time[48],1),"."))</f>
        <v>34.</v>
      </c>
      <c r="BF43" s="142" t="str">
        <f>IF(ISBLANK(laps_times[[#This Row],[49]]),"DNF",CONCATENATE(RANK(rounds_cum_time[[#This Row],[49]],rounds_cum_time[49],1),"."))</f>
        <v>35.</v>
      </c>
      <c r="BG43" s="142" t="str">
        <f>IF(ISBLANK(laps_times[[#This Row],[50]]),"DNF",CONCATENATE(RANK(rounds_cum_time[[#This Row],[50]],rounds_cum_time[50],1),"."))</f>
        <v>36.</v>
      </c>
      <c r="BH43" s="142" t="str">
        <f>IF(ISBLANK(laps_times[[#This Row],[51]]),"DNF",CONCATENATE(RANK(rounds_cum_time[[#This Row],[51]],rounds_cum_time[51],1),"."))</f>
        <v>36.</v>
      </c>
      <c r="BI43" s="142" t="str">
        <f>IF(ISBLANK(laps_times[[#This Row],[52]]),"DNF",CONCATENATE(RANK(rounds_cum_time[[#This Row],[52]],rounds_cum_time[52],1),"."))</f>
        <v>36.</v>
      </c>
      <c r="BJ43" s="142" t="str">
        <f>IF(ISBLANK(laps_times[[#This Row],[53]]),"DNF",CONCATENATE(RANK(rounds_cum_time[[#This Row],[53]],rounds_cum_time[53],1),"."))</f>
        <v>36.</v>
      </c>
      <c r="BK43" s="142" t="str">
        <f>IF(ISBLANK(laps_times[[#This Row],[54]]),"DNF",CONCATENATE(RANK(rounds_cum_time[[#This Row],[54]],rounds_cum_time[54],1),"."))</f>
        <v>35.</v>
      </c>
      <c r="BL43" s="142" t="str">
        <f>IF(ISBLANK(laps_times[[#This Row],[55]]),"DNF",CONCATENATE(RANK(rounds_cum_time[[#This Row],[55]],rounds_cum_time[55],1),"."))</f>
        <v>36.</v>
      </c>
      <c r="BM43" s="142" t="str">
        <f>IF(ISBLANK(laps_times[[#This Row],[56]]),"DNF",CONCATENATE(RANK(rounds_cum_time[[#This Row],[56]],rounds_cum_time[56],1),"."))</f>
        <v>36.</v>
      </c>
      <c r="BN43" s="142" t="str">
        <f>IF(ISBLANK(laps_times[[#This Row],[57]]),"DNF",CONCATENATE(RANK(rounds_cum_time[[#This Row],[57]],rounds_cum_time[57],1),"."))</f>
        <v>35.</v>
      </c>
      <c r="BO43" s="142" t="str">
        <f>IF(ISBLANK(laps_times[[#This Row],[58]]),"DNF",CONCATENATE(RANK(rounds_cum_time[[#This Row],[58]],rounds_cum_time[58],1),"."))</f>
        <v>36.</v>
      </c>
      <c r="BP43" s="142" t="str">
        <f>IF(ISBLANK(laps_times[[#This Row],[59]]),"DNF",CONCATENATE(RANK(rounds_cum_time[[#This Row],[59]],rounds_cum_time[59],1),"."))</f>
        <v>35.</v>
      </c>
      <c r="BQ43" s="142" t="str">
        <f>IF(ISBLANK(laps_times[[#This Row],[60]]),"DNF",CONCATENATE(RANK(rounds_cum_time[[#This Row],[60]],rounds_cum_time[60],1),"."))</f>
        <v>36.</v>
      </c>
      <c r="BR43" s="142" t="str">
        <f>IF(ISBLANK(laps_times[[#This Row],[61]]),"DNF",CONCATENATE(RANK(rounds_cum_time[[#This Row],[61]],rounds_cum_time[61],1),"."))</f>
        <v>38.</v>
      </c>
      <c r="BS43" s="142" t="str">
        <f>IF(ISBLANK(laps_times[[#This Row],[62]]),"DNF",CONCATENATE(RANK(rounds_cum_time[[#This Row],[62]],rounds_cum_time[62],1),"."))</f>
        <v>39.</v>
      </c>
      <c r="BT43" s="143" t="str">
        <f>IF(ISBLANK(laps_times[[#This Row],[63]]),"DNF",CONCATENATE(RANK(rounds_cum_time[[#This Row],[63]],rounds_cum_time[63],1),"."))</f>
        <v>38.</v>
      </c>
    </row>
    <row r="44" spans="2:72" x14ac:dyDescent="0.2">
      <c r="B44" s="130">
        <f>laps_times[[#This Row],[poř]]</f>
        <v>39</v>
      </c>
      <c r="C44" s="141">
        <f>laps_times[[#This Row],[s.č.]]</f>
        <v>122</v>
      </c>
      <c r="D44" s="131" t="str">
        <f>laps_times[[#This Row],[jméno]]</f>
        <v>Kohoutová Věra</v>
      </c>
      <c r="E44" s="132">
        <f>laps_times[[#This Row],[roč]]</f>
        <v>1967</v>
      </c>
      <c r="F44" s="132" t="str">
        <f>laps_times[[#This Row],[kat]]</f>
        <v>ZB</v>
      </c>
      <c r="G44" s="132">
        <f>laps_times[[#This Row],[poř_kat]]</f>
        <v>1</v>
      </c>
      <c r="H44" s="131" t="str">
        <f>laps_times[[#This Row],[klub]]</f>
        <v>Trailpoint</v>
      </c>
      <c r="I44" s="134">
        <f>laps_times[[#This Row],[celk. čas]]</f>
        <v>0.15135082175925926</v>
      </c>
      <c r="J44" s="142" t="str">
        <f>IF(ISBLANK(laps_times[[#This Row],[1]]),"DNF",CONCATENATE(RANK(rounds_cum_time[[#This Row],[1]],rounds_cum_time[1],1),"."))</f>
        <v>45.</v>
      </c>
      <c r="K44" s="142" t="str">
        <f>IF(ISBLANK(laps_times[[#This Row],[2]]),"DNF",CONCATENATE(RANK(rounds_cum_time[[#This Row],[2]],rounds_cum_time[2],1),"."))</f>
        <v>56.</v>
      </c>
      <c r="L44" s="142" t="str">
        <f>IF(ISBLANK(laps_times[[#This Row],[3]]),"DNF",CONCATENATE(RANK(rounds_cum_time[[#This Row],[3]],rounds_cum_time[3],1),"."))</f>
        <v>57.</v>
      </c>
      <c r="M44" s="142" t="str">
        <f>IF(ISBLANK(laps_times[[#This Row],[4]]),"DNF",CONCATENATE(RANK(rounds_cum_time[[#This Row],[4]],rounds_cum_time[4],1),"."))</f>
        <v>58.</v>
      </c>
      <c r="N44" s="142" t="str">
        <f>IF(ISBLANK(laps_times[[#This Row],[5]]),"DNF",CONCATENATE(RANK(rounds_cum_time[[#This Row],[5]],rounds_cum_time[5],1),"."))</f>
        <v>59.</v>
      </c>
      <c r="O44" s="142" t="str">
        <f>IF(ISBLANK(laps_times[[#This Row],[6]]),"DNF",CONCATENATE(RANK(rounds_cum_time[[#This Row],[6]],rounds_cum_time[6],1),"."))</f>
        <v>58.</v>
      </c>
      <c r="P44" s="142" t="str">
        <f>IF(ISBLANK(laps_times[[#This Row],[7]]),"DNF",CONCATENATE(RANK(rounds_cum_time[[#This Row],[7]],rounds_cum_time[7],1),"."))</f>
        <v>58.</v>
      </c>
      <c r="Q44" s="142" t="str">
        <f>IF(ISBLANK(laps_times[[#This Row],[8]]),"DNF",CONCATENATE(RANK(rounds_cum_time[[#This Row],[8]],rounds_cum_time[8],1),"."))</f>
        <v>58.</v>
      </c>
      <c r="R44" s="142" t="str">
        <f>IF(ISBLANK(laps_times[[#This Row],[9]]),"DNF",CONCATENATE(RANK(rounds_cum_time[[#This Row],[9]],rounds_cum_time[9],1),"."))</f>
        <v>58.</v>
      </c>
      <c r="S44" s="142" t="str">
        <f>IF(ISBLANK(laps_times[[#This Row],[10]]),"DNF",CONCATENATE(RANK(rounds_cum_time[[#This Row],[10]],rounds_cum_time[10],1),"."))</f>
        <v>58.</v>
      </c>
      <c r="T44" s="142" t="str">
        <f>IF(ISBLANK(laps_times[[#This Row],[11]]),"DNF",CONCATENATE(RANK(rounds_cum_time[[#This Row],[11]],rounds_cum_time[11],1),"."))</f>
        <v>57.</v>
      </c>
      <c r="U44" s="142" t="str">
        <f>IF(ISBLANK(laps_times[[#This Row],[12]]),"DNF",CONCATENATE(RANK(rounds_cum_time[[#This Row],[12]],rounds_cum_time[12],1),"."))</f>
        <v>58.</v>
      </c>
      <c r="V44" s="142" t="str">
        <f>IF(ISBLANK(laps_times[[#This Row],[13]]),"DNF",CONCATENATE(RANK(rounds_cum_time[[#This Row],[13]],rounds_cum_time[13],1),"."))</f>
        <v>57.</v>
      </c>
      <c r="W44" s="142" t="str">
        <f>IF(ISBLANK(laps_times[[#This Row],[14]]),"DNF",CONCATENATE(RANK(rounds_cum_time[[#This Row],[14]],rounds_cum_time[14],1),"."))</f>
        <v>58.</v>
      </c>
      <c r="X44" s="142" t="str">
        <f>IF(ISBLANK(laps_times[[#This Row],[15]]),"DNF",CONCATENATE(RANK(rounds_cum_time[[#This Row],[15]],rounds_cum_time[15],1),"."))</f>
        <v>59.</v>
      </c>
      <c r="Y44" s="142" t="str">
        <f>IF(ISBLANK(laps_times[[#This Row],[16]]),"DNF",CONCATENATE(RANK(rounds_cum_time[[#This Row],[16]],rounds_cum_time[16],1),"."))</f>
        <v>59.</v>
      </c>
      <c r="Z44" s="142" t="str">
        <f>IF(ISBLANK(laps_times[[#This Row],[17]]),"DNF",CONCATENATE(RANK(rounds_cum_time[[#This Row],[17]],rounds_cum_time[17],1),"."))</f>
        <v>60.</v>
      </c>
      <c r="AA44" s="142" t="str">
        <f>IF(ISBLANK(laps_times[[#This Row],[18]]),"DNF",CONCATENATE(RANK(rounds_cum_time[[#This Row],[18]],rounds_cum_time[18],1),"."))</f>
        <v>60.</v>
      </c>
      <c r="AB44" s="142" t="str">
        <f>IF(ISBLANK(laps_times[[#This Row],[19]]),"DNF",CONCATENATE(RANK(rounds_cum_time[[#This Row],[19]],rounds_cum_time[19],1),"."))</f>
        <v>61.</v>
      </c>
      <c r="AC44" s="142" t="str">
        <f>IF(ISBLANK(laps_times[[#This Row],[20]]),"DNF",CONCATENATE(RANK(rounds_cum_time[[#This Row],[20]],rounds_cum_time[20],1),"."))</f>
        <v>62.</v>
      </c>
      <c r="AD44" s="142" t="str">
        <f>IF(ISBLANK(laps_times[[#This Row],[21]]),"DNF",CONCATENATE(RANK(rounds_cum_time[[#This Row],[21]],rounds_cum_time[21],1),"."))</f>
        <v>62.</v>
      </c>
      <c r="AE44" s="142" t="str">
        <f>IF(ISBLANK(laps_times[[#This Row],[22]]),"DNF",CONCATENATE(RANK(rounds_cum_time[[#This Row],[22]],rounds_cum_time[22],1),"."))</f>
        <v>62.</v>
      </c>
      <c r="AF44" s="142" t="str">
        <f>IF(ISBLANK(laps_times[[#This Row],[23]]),"DNF",CONCATENATE(RANK(rounds_cum_time[[#This Row],[23]],rounds_cum_time[23],1),"."))</f>
        <v>63.</v>
      </c>
      <c r="AG44" s="142" t="str">
        <f>IF(ISBLANK(laps_times[[#This Row],[24]]),"DNF",CONCATENATE(RANK(rounds_cum_time[[#This Row],[24]],rounds_cum_time[24],1),"."))</f>
        <v>63.</v>
      </c>
      <c r="AH44" s="142" t="str">
        <f>IF(ISBLANK(laps_times[[#This Row],[25]]),"DNF",CONCATENATE(RANK(rounds_cum_time[[#This Row],[25]],rounds_cum_time[25],1),"."))</f>
        <v>63.</v>
      </c>
      <c r="AI44" s="142" t="str">
        <f>IF(ISBLANK(laps_times[[#This Row],[26]]),"DNF",CONCATENATE(RANK(rounds_cum_time[[#This Row],[26]],rounds_cum_time[26],1),"."))</f>
        <v>64.</v>
      </c>
      <c r="AJ44" s="142" t="str">
        <f>IF(ISBLANK(laps_times[[#This Row],[27]]),"DNF",CONCATENATE(RANK(rounds_cum_time[[#This Row],[27]],rounds_cum_time[27],1),"."))</f>
        <v>64.</v>
      </c>
      <c r="AK44" s="142" t="str">
        <f>IF(ISBLANK(laps_times[[#This Row],[28]]),"DNF",CONCATENATE(RANK(rounds_cum_time[[#This Row],[28]],rounds_cum_time[28],1),"."))</f>
        <v>63.</v>
      </c>
      <c r="AL44" s="142" t="str">
        <f>IF(ISBLANK(laps_times[[#This Row],[29]]),"DNF",CONCATENATE(RANK(rounds_cum_time[[#This Row],[29]],rounds_cum_time[29],1),"."))</f>
        <v>63.</v>
      </c>
      <c r="AM44" s="142" t="str">
        <f>IF(ISBLANK(laps_times[[#This Row],[30]]),"DNF",CONCATENATE(RANK(rounds_cum_time[[#This Row],[30]],rounds_cum_time[30],1),"."))</f>
        <v>63.</v>
      </c>
      <c r="AN44" s="142" t="str">
        <f>IF(ISBLANK(laps_times[[#This Row],[31]]),"DNF",CONCATENATE(RANK(rounds_cum_time[[#This Row],[31]],rounds_cum_time[31],1),"."))</f>
        <v>63.</v>
      </c>
      <c r="AO44" s="142" t="str">
        <f>IF(ISBLANK(laps_times[[#This Row],[32]]),"DNF",CONCATENATE(RANK(rounds_cum_time[[#This Row],[32]],rounds_cum_time[32],1),"."))</f>
        <v>62.</v>
      </c>
      <c r="AP44" s="142" t="str">
        <f>IF(ISBLANK(laps_times[[#This Row],[33]]),"DNF",CONCATENATE(RANK(rounds_cum_time[[#This Row],[33]],rounds_cum_time[33],1),"."))</f>
        <v>62.</v>
      </c>
      <c r="AQ44" s="142" t="str">
        <f>IF(ISBLANK(laps_times[[#This Row],[34]]),"DNF",CONCATENATE(RANK(rounds_cum_time[[#This Row],[34]],rounds_cum_time[34],1),"."))</f>
        <v>59.</v>
      </c>
      <c r="AR44" s="142" t="str">
        <f>IF(ISBLANK(laps_times[[#This Row],[35]]),"DNF",CONCATENATE(RANK(rounds_cum_time[[#This Row],[35]],rounds_cum_time[35],1),"."))</f>
        <v>58.</v>
      </c>
      <c r="AS44" s="142" t="str">
        <f>IF(ISBLANK(laps_times[[#This Row],[36]]),"DNF",CONCATENATE(RANK(rounds_cum_time[[#This Row],[36]],rounds_cum_time[36],1),"."))</f>
        <v>58.</v>
      </c>
      <c r="AT44" s="142" t="str">
        <f>IF(ISBLANK(laps_times[[#This Row],[37]]),"DNF",CONCATENATE(RANK(rounds_cum_time[[#This Row],[37]],rounds_cum_time[37],1),"."))</f>
        <v>58.</v>
      </c>
      <c r="AU44" s="142" t="str">
        <f>IF(ISBLANK(laps_times[[#This Row],[38]]),"DNF",CONCATENATE(RANK(rounds_cum_time[[#This Row],[38]],rounds_cum_time[38],1),"."))</f>
        <v>58.</v>
      </c>
      <c r="AV44" s="142" t="str">
        <f>IF(ISBLANK(laps_times[[#This Row],[39]]),"DNF",CONCATENATE(RANK(rounds_cum_time[[#This Row],[39]],rounds_cum_time[39],1),"."))</f>
        <v>58.</v>
      </c>
      <c r="AW44" s="142" t="str">
        <f>IF(ISBLANK(laps_times[[#This Row],[40]]),"DNF",CONCATENATE(RANK(rounds_cum_time[[#This Row],[40]],rounds_cum_time[40],1),"."))</f>
        <v>58.</v>
      </c>
      <c r="AX44" s="142" t="str">
        <f>IF(ISBLANK(laps_times[[#This Row],[41]]),"DNF",CONCATENATE(RANK(rounds_cum_time[[#This Row],[41]],rounds_cum_time[41],1),"."))</f>
        <v>57.</v>
      </c>
      <c r="AY44" s="142" t="str">
        <f>IF(ISBLANK(laps_times[[#This Row],[42]]),"DNF",CONCATENATE(RANK(rounds_cum_time[[#This Row],[42]],rounds_cum_time[42],1),"."))</f>
        <v>57.</v>
      </c>
      <c r="AZ44" s="142" t="str">
        <f>IF(ISBLANK(laps_times[[#This Row],[43]]),"DNF",CONCATENATE(RANK(rounds_cum_time[[#This Row],[43]],rounds_cum_time[43],1),"."))</f>
        <v>57.</v>
      </c>
      <c r="BA44" s="142" t="str">
        <f>IF(ISBLANK(laps_times[[#This Row],[44]]),"DNF",CONCATENATE(RANK(rounds_cum_time[[#This Row],[44]],rounds_cum_time[44],1),"."))</f>
        <v>56.</v>
      </c>
      <c r="BB44" s="142" t="str">
        <f>IF(ISBLANK(laps_times[[#This Row],[45]]),"DNF",CONCATENATE(RANK(rounds_cum_time[[#This Row],[45]],rounds_cum_time[45],1),"."))</f>
        <v>56.</v>
      </c>
      <c r="BC44" s="142" t="str">
        <f>IF(ISBLANK(laps_times[[#This Row],[46]]),"DNF",CONCATENATE(RANK(rounds_cum_time[[#This Row],[46]],rounds_cum_time[46],1),"."))</f>
        <v>54.</v>
      </c>
      <c r="BD44" s="142" t="str">
        <f>IF(ISBLANK(laps_times[[#This Row],[47]]),"DNF",CONCATENATE(RANK(rounds_cum_time[[#This Row],[47]],rounds_cum_time[47],1),"."))</f>
        <v>54.</v>
      </c>
      <c r="BE44" s="142" t="str">
        <f>IF(ISBLANK(laps_times[[#This Row],[48]]),"DNF",CONCATENATE(RANK(rounds_cum_time[[#This Row],[48]],rounds_cum_time[48],1),"."))</f>
        <v>54.</v>
      </c>
      <c r="BF44" s="142" t="str">
        <f>IF(ISBLANK(laps_times[[#This Row],[49]]),"DNF",CONCATENATE(RANK(rounds_cum_time[[#This Row],[49]],rounds_cum_time[49],1),"."))</f>
        <v>55.</v>
      </c>
      <c r="BG44" s="142" t="str">
        <f>IF(ISBLANK(laps_times[[#This Row],[50]]),"DNF",CONCATENATE(RANK(rounds_cum_time[[#This Row],[50]],rounds_cum_time[50],1),"."))</f>
        <v>54.</v>
      </c>
      <c r="BH44" s="142" t="str">
        <f>IF(ISBLANK(laps_times[[#This Row],[51]]),"DNF",CONCATENATE(RANK(rounds_cum_time[[#This Row],[51]],rounds_cum_time[51],1),"."))</f>
        <v>54.</v>
      </c>
      <c r="BI44" s="142" t="str">
        <f>IF(ISBLANK(laps_times[[#This Row],[52]]),"DNF",CONCATENATE(RANK(rounds_cum_time[[#This Row],[52]],rounds_cum_time[52],1),"."))</f>
        <v>53.</v>
      </c>
      <c r="BJ44" s="142" t="str">
        <f>IF(ISBLANK(laps_times[[#This Row],[53]]),"DNF",CONCATENATE(RANK(rounds_cum_time[[#This Row],[53]],rounds_cum_time[53],1),"."))</f>
        <v>51.</v>
      </c>
      <c r="BK44" s="142" t="str">
        <f>IF(ISBLANK(laps_times[[#This Row],[54]]),"DNF",CONCATENATE(RANK(rounds_cum_time[[#This Row],[54]],rounds_cum_time[54],1),"."))</f>
        <v>45.</v>
      </c>
      <c r="BL44" s="142" t="str">
        <f>IF(ISBLANK(laps_times[[#This Row],[55]]),"DNF",CONCATENATE(RANK(rounds_cum_time[[#This Row],[55]],rounds_cum_time[55],1),"."))</f>
        <v>44.</v>
      </c>
      <c r="BM44" s="142" t="str">
        <f>IF(ISBLANK(laps_times[[#This Row],[56]]),"DNF",CONCATENATE(RANK(rounds_cum_time[[#This Row],[56]],rounds_cum_time[56],1),"."))</f>
        <v>44.</v>
      </c>
      <c r="BN44" s="142" t="str">
        <f>IF(ISBLANK(laps_times[[#This Row],[57]]),"DNF",CONCATENATE(RANK(rounds_cum_time[[#This Row],[57]],rounds_cum_time[57],1),"."))</f>
        <v>44.</v>
      </c>
      <c r="BO44" s="142" t="str">
        <f>IF(ISBLANK(laps_times[[#This Row],[58]]),"DNF",CONCATENATE(RANK(rounds_cum_time[[#This Row],[58]],rounds_cum_time[58],1),"."))</f>
        <v>43.</v>
      </c>
      <c r="BP44" s="142" t="str">
        <f>IF(ISBLANK(laps_times[[#This Row],[59]]),"DNF",CONCATENATE(RANK(rounds_cum_time[[#This Row],[59]],rounds_cum_time[59],1),"."))</f>
        <v>42.</v>
      </c>
      <c r="BQ44" s="142" t="str">
        <f>IF(ISBLANK(laps_times[[#This Row],[60]]),"DNF",CONCATENATE(RANK(rounds_cum_time[[#This Row],[60]],rounds_cum_time[60],1),"."))</f>
        <v>41.</v>
      </c>
      <c r="BR44" s="142" t="str">
        <f>IF(ISBLANK(laps_times[[#This Row],[61]]),"DNF",CONCATENATE(RANK(rounds_cum_time[[#This Row],[61]],rounds_cum_time[61],1),"."))</f>
        <v>41.</v>
      </c>
      <c r="BS44" s="142" t="str">
        <f>IF(ISBLANK(laps_times[[#This Row],[62]]),"DNF",CONCATENATE(RANK(rounds_cum_time[[#This Row],[62]],rounds_cum_time[62],1),"."))</f>
        <v>41.</v>
      </c>
      <c r="BT44" s="143" t="str">
        <f>IF(ISBLANK(laps_times[[#This Row],[63]]),"DNF",CONCATENATE(RANK(rounds_cum_time[[#This Row],[63]],rounds_cum_time[63],1),"."))</f>
        <v>39.</v>
      </c>
    </row>
    <row r="45" spans="2:72" x14ac:dyDescent="0.2">
      <c r="B45" s="130">
        <f>laps_times[[#This Row],[poř]]</f>
        <v>40</v>
      </c>
      <c r="C45" s="141">
        <f>laps_times[[#This Row],[s.č.]]</f>
        <v>34</v>
      </c>
      <c r="D45" s="131" t="str">
        <f>laps_times[[#This Row],[jméno]]</f>
        <v>Coufal Petr</v>
      </c>
      <c r="E45" s="132">
        <f>laps_times[[#This Row],[roč]]</f>
        <v>1968</v>
      </c>
      <c r="F45" s="132" t="str">
        <f>laps_times[[#This Row],[kat]]</f>
        <v>MB</v>
      </c>
      <c r="G45" s="132">
        <f>laps_times[[#This Row],[poř_kat]]</f>
        <v>19</v>
      </c>
      <c r="H45" s="131" t="str">
        <f>laps_times[[#This Row],[klub]]</f>
        <v>Veterina Poděbrady</v>
      </c>
      <c r="I45" s="134">
        <f>laps_times[[#This Row],[celk. čas]]</f>
        <v>0.15136994212962962</v>
      </c>
      <c r="J45" s="142" t="str">
        <f>IF(ISBLANK(laps_times[[#This Row],[1]]),"DNF",CONCATENATE(RANK(rounds_cum_time[[#This Row],[1]],rounds_cum_time[1],1),"."))</f>
        <v>51.</v>
      </c>
      <c r="K45" s="142" t="str">
        <f>IF(ISBLANK(laps_times[[#This Row],[2]]),"DNF",CONCATENATE(RANK(rounds_cum_time[[#This Row],[2]],rounds_cum_time[2],1),"."))</f>
        <v>51.</v>
      </c>
      <c r="L45" s="142" t="str">
        <f>IF(ISBLANK(laps_times[[#This Row],[3]]),"DNF",CONCATENATE(RANK(rounds_cum_time[[#This Row],[3]],rounds_cum_time[3],1),"."))</f>
        <v>47.</v>
      </c>
      <c r="M45" s="142" t="str">
        <f>IF(ISBLANK(laps_times[[#This Row],[4]]),"DNF",CONCATENATE(RANK(rounds_cum_time[[#This Row],[4]],rounds_cum_time[4],1),"."))</f>
        <v>43.</v>
      </c>
      <c r="N45" s="142" t="str">
        <f>IF(ISBLANK(laps_times[[#This Row],[5]]),"DNF",CONCATENATE(RANK(rounds_cum_time[[#This Row],[5]],rounds_cum_time[5],1),"."))</f>
        <v>41.</v>
      </c>
      <c r="O45" s="142" t="str">
        <f>IF(ISBLANK(laps_times[[#This Row],[6]]),"DNF",CONCATENATE(RANK(rounds_cum_time[[#This Row],[6]],rounds_cum_time[6],1),"."))</f>
        <v>40.</v>
      </c>
      <c r="P45" s="142" t="str">
        <f>IF(ISBLANK(laps_times[[#This Row],[7]]),"DNF",CONCATENATE(RANK(rounds_cum_time[[#This Row],[7]],rounds_cum_time[7],1),"."))</f>
        <v>39.</v>
      </c>
      <c r="Q45" s="142" t="str">
        <f>IF(ISBLANK(laps_times[[#This Row],[8]]),"DNF",CONCATENATE(RANK(rounds_cum_time[[#This Row],[8]],rounds_cum_time[8],1),"."))</f>
        <v>38.</v>
      </c>
      <c r="R45" s="142" t="str">
        <f>IF(ISBLANK(laps_times[[#This Row],[9]]),"DNF",CONCATENATE(RANK(rounds_cum_time[[#This Row],[9]],rounds_cum_time[9],1),"."))</f>
        <v>35.</v>
      </c>
      <c r="S45" s="142" t="str">
        <f>IF(ISBLANK(laps_times[[#This Row],[10]]),"DNF",CONCATENATE(RANK(rounds_cum_time[[#This Row],[10]],rounds_cum_time[10],1),"."))</f>
        <v>36.</v>
      </c>
      <c r="T45" s="142" t="str">
        <f>IF(ISBLANK(laps_times[[#This Row],[11]]),"DNF",CONCATENATE(RANK(rounds_cum_time[[#This Row],[11]],rounds_cum_time[11],1),"."))</f>
        <v>37.</v>
      </c>
      <c r="U45" s="142" t="str">
        <f>IF(ISBLANK(laps_times[[#This Row],[12]]),"DNF",CONCATENATE(RANK(rounds_cum_time[[#This Row],[12]],rounds_cum_time[12],1),"."))</f>
        <v>36.</v>
      </c>
      <c r="V45" s="142" t="str">
        <f>IF(ISBLANK(laps_times[[#This Row],[13]]),"DNF",CONCATENATE(RANK(rounds_cum_time[[#This Row],[13]],rounds_cum_time[13],1),"."))</f>
        <v>37.</v>
      </c>
      <c r="W45" s="142" t="str">
        <f>IF(ISBLANK(laps_times[[#This Row],[14]]),"DNF",CONCATENATE(RANK(rounds_cum_time[[#This Row],[14]],rounds_cum_time[14],1),"."))</f>
        <v>40.</v>
      </c>
      <c r="X45" s="142" t="str">
        <f>IF(ISBLANK(laps_times[[#This Row],[15]]),"DNF",CONCATENATE(RANK(rounds_cum_time[[#This Row],[15]],rounds_cum_time[15],1),"."))</f>
        <v>40.</v>
      </c>
      <c r="Y45" s="142" t="str">
        <f>IF(ISBLANK(laps_times[[#This Row],[16]]),"DNF",CONCATENATE(RANK(rounds_cum_time[[#This Row],[16]],rounds_cum_time[16],1),"."))</f>
        <v>40.</v>
      </c>
      <c r="Z45" s="142" t="str">
        <f>IF(ISBLANK(laps_times[[#This Row],[17]]),"DNF",CONCATENATE(RANK(rounds_cum_time[[#This Row],[17]],rounds_cum_time[17],1),"."))</f>
        <v>38.</v>
      </c>
      <c r="AA45" s="142" t="str">
        <f>IF(ISBLANK(laps_times[[#This Row],[18]]),"DNF",CONCATENATE(RANK(rounds_cum_time[[#This Row],[18]],rounds_cum_time[18],1),"."))</f>
        <v>38.</v>
      </c>
      <c r="AB45" s="142" t="str">
        <f>IF(ISBLANK(laps_times[[#This Row],[19]]),"DNF",CONCATENATE(RANK(rounds_cum_time[[#This Row],[19]],rounds_cum_time[19],1),"."))</f>
        <v>39.</v>
      </c>
      <c r="AC45" s="142" t="str">
        <f>IF(ISBLANK(laps_times[[#This Row],[20]]),"DNF",CONCATENATE(RANK(rounds_cum_time[[#This Row],[20]],rounds_cum_time[20],1),"."))</f>
        <v>39.</v>
      </c>
      <c r="AD45" s="142" t="str">
        <f>IF(ISBLANK(laps_times[[#This Row],[21]]),"DNF",CONCATENATE(RANK(rounds_cum_time[[#This Row],[21]],rounds_cum_time[21],1),"."))</f>
        <v>37.</v>
      </c>
      <c r="AE45" s="142" t="str">
        <f>IF(ISBLANK(laps_times[[#This Row],[22]]),"DNF",CONCATENATE(RANK(rounds_cum_time[[#This Row],[22]],rounds_cum_time[22],1),"."))</f>
        <v>38.</v>
      </c>
      <c r="AF45" s="142" t="str">
        <f>IF(ISBLANK(laps_times[[#This Row],[23]]),"DNF",CONCATENATE(RANK(rounds_cum_time[[#This Row],[23]],rounds_cum_time[23],1),"."))</f>
        <v>39.</v>
      </c>
      <c r="AG45" s="142" t="str">
        <f>IF(ISBLANK(laps_times[[#This Row],[24]]),"DNF",CONCATENATE(RANK(rounds_cum_time[[#This Row],[24]],rounds_cum_time[24],1),"."))</f>
        <v>38.</v>
      </c>
      <c r="AH45" s="142" t="str">
        <f>IF(ISBLANK(laps_times[[#This Row],[25]]),"DNF",CONCATENATE(RANK(rounds_cum_time[[#This Row],[25]],rounds_cum_time[25],1),"."))</f>
        <v>39.</v>
      </c>
      <c r="AI45" s="142" t="str">
        <f>IF(ISBLANK(laps_times[[#This Row],[26]]),"DNF",CONCATENATE(RANK(rounds_cum_time[[#This Row],[26]],rounds_cum_time[26],1),"."))</f>
        <v>37.</v>
      </c>
      <c r="AJ45" s="142" t="str">
        <f>IF(ISBLANK(laps_times[[#This Row],[27]]),"DNF",CONCATENATE(RANK(rounds_cum_time[[#This Row],[27]],rounds_cum_time[27],1),"."))</f>
        <v>37.</v>
      </c>
      <c r="AK45" s="142" t="str">
        <f>IF(ISBLANK(laps_times[[#This Row],[28]]),"DNF",CONCATENATE(RANK(rounds_cum_time[[#This Row],[28]],rounds_cum_time[28],1),"."))</f>
        <v>36.</v>
      </c>
      <c r="AL45" s="142" t="str">
        <f>IF(ISBLANK(laps_times[[#This Row],[29]]),"DNF",CONCATENATE(RANK(rounds_cum_time[[#This Row],[29]],rounds_cum_time[29],1),"."))</f>
        <v>36.</v>
      </c>
      <c r="AM45" s="142" t="str">
        <f>IF(ISBLANK(laps_times[[#This Row],[30]]),"DNF",CONCATENATE(RANK(rounds_cum_time[[#This Row],[30]],rounds_cum_time[30],1),"."))</f>
        <v>35.</v>
      </c>
      <c r="AN45" s="142" t="str">
        <f>IF(ISBLANK(laps_times[[#This Row],[31]]),"DNF",CONCATENATE(RANK(rounds_cum_time[[#This Row],[31]],rounds_cum_time[31],1),"."))</f>
        <v>35.</v>
      </c>
      <c r="AO45" s="142" t="str">
        <f>IF(ISBLANK(laps_times[[#This Row],[32]]),"DNF",CONCATENATE(RANK(rounds_cum_time[[#This Row],[32]],rounds_cum_time[32],1),"."))</f>
        <v>33.</v>
      </c>
      <c r="AP45" s="142" t="str">
        <f>IF(ISBLANK(laps_times[[#This Row],[33]]),"DNF",CONCATENATE(RANK(rounds_cum_time[[#This Row],[33]],rounds_cum_time[33],1),"."))</f>
        <v>32.</v>
      </c>
      <c r="AQ45" s="142" t="str">
        <f>IF(ISBLANK(laps_times[[#This Row],[34]]),"DNF",CONCATENATE(RANK(rounds_cum_time[[#This Row],[34]],rounds_cum_time[34],1),"."))</f>
        <v>32.</v>
      </c>
      <c r="AR45" s="142" t="str">
        <f>IF(ISBLANK(laps_times[[#This Row],[35]]),"DNF",CONCATENATE(RANK(rounds_cum_time[[#This Row],[35]],rounds_cum_time[35],1),"."))</f>
        <v>32.</v>
      </c>
      <c r="AS45" s="142" t="str">
        <f>IF(ISBLANK(laps_times[[#This Row],[36]]),"DNF",CONCATENATE(RANK(rounds_cum_time[[#This Row],[36]],rounds_cum_time[36],1),"."))</f>
        <v>31.</v>
      </c>
      <c r="AT45" s="142" t="str">
        <f>IF(ISBLANK(laps_times[[#This Row],[37]]),"DNF",CONCATENATE(RANK(rounds_cum_time[[#This Row],[37]],rounds_cum_time[37],1),"."))</f>
        <v>31.</v>
      </c>
      <c r="AU45" s="142" t="str">
        <f>IF(ISBLANK(laps_times[[#This Row],[38]]),"DNF",CONCATENATE(RANK(rounds_cum_time[[#This Row],[38]],rounds_cum_time[38],1),"."))</f>
        <v>30.</v>
      </c>
      <c r="AV45" s="142" t="str">
        <f>IF(ISBLANK(laps_times[[#This Row],[39]]),"DNF",CONCATENATE(RANK(rounds_cum_time[[#This Row],[39]],rounds_cum_time[39],1),"."))</f>
        <v>30.</v>
      </c>
      <c r="AW45" s="142" t="str">
        <f>IF(ISBLANK(laps_times[[#This Row],[40]]),"DNF",CONCATENATE(RANK(rounds_cum_time[[#This Row],[40]],rounds_cum_time[40],1),"."))</f>
        <v>30.</v>
      </c>
      <c r="AX45" s="142" t="str">
        <f>IF(ISBLANK(laps_times[[#This Row],[41]]),"DNF",CONCATENATE(RANK(rounds_cum_time[[#This Row],[41]],rounds_cum_time[41],1),"."))</f>
        <v>29.</v>
      </c>
      <c r="AY45" s="142" t="str">
        <f>IF(ISBLANK(laps_times[[#This Row],[42]]),"DNF",CONCATENATE(RANK(rounds_cum_time[[#This Row],[42]],rounds_cum_time[42],1),"."))</f>
        <v>30.</v>
      </c>
      <c r="AZ45" s="142" t="str">
        <f>IF(ISBLANK(laps_times[[#This Row],[43]]),"DNF",CONCATENATE(RANK(rounds_cum_time[[#This Row],[43]],rounds_cum_time[43],1),"."))</f>
        <v>31.</v>
      </c>
      <c r="BA45" s="142" t="str">
        <f>IF(ISBLANK(laps_times[[#This Row],[44]]),"DNF",CONCATENATE(RANK(rounds_cum_time[[#This Row],[44]],rounds_cum_time[44],1),"."))</f>
        <v>32.</v>
      </c>
      <c r="BB45" s="142" t="str">
        <f>IF(ISBLANK(laps_times[[#This Row],[45]]),"DNF",CONCATENATE(RANK(rounds_cum_time[[#This Row],[45]],rounds_cum_time[45],1),"."))</f>
        <v>33.</v>
      </c>
      <c r="BC45" s="142" t="str">
        <f>IF(ISBLANK(laps_times[[#This Row],[46]]),"DNF",CONCATENATE(RANK(rounds_cum_time[[#This Row],[46]],rounds_cum_time[46],1),"."))</f>
        <v>33.</v>
      </c>
      <c r="BD45" s="142" t="str">
        <f>IF(ISBLANK(laps_times[[#This Row],[47]]),"DNF",CONCATENATE(RANK(rounds_cum_time[[#This Row],[47]],rounds_cum_time[47],1),"."))</f>
        <v>32.</v>
      </c>
      <c r="BE45" s="142" t="str">
        <f>IF(ISBLANK(laps_times[[#This Row],[48]]),"DNF",CONCATENATE(RANK(rounds_cum_time[[#This Row],[48]],rounds_cum_time[48],1),"."))</f>
        <v>31.</v>
      </c>
      <c r="BF45" s="142" t="str">
        <f>IF(ISBLANK(laps_times[[#This Row],[49]]),"DNF",CONCATENATE(RANK(rounds_cum_time[[#This Row],[49]],rounds_cum_time[49],1),"."))</f>
        <v>30.</v>
      </c>
      <c r="BG45" s="142" t="str">
        <f>IF(ISBLANK(laps_times[[#This Row],[50]]),"DNF",CONCATENATE(RANK(rounds_cum_time[[#This Row],[50]],rounds_cum_time[50],1),"."))</f>
        <v>30.</v>
      </c>
      <c r="BH45" s="142" t="str">
        <f>IF(ISBLANK(laps_times[[#This Row],[51]]),"DNF",CONCATENATE(RANK(rounds_cum_time[[#This Row],[51]],rounds_cum_time[51],1),"."))</f>
        <v>30.</v>
      </c>
      <c r="BI45" s="142" t="str">
        <f>IF(ISBLANK(laps_times[[#This Row],[52]]),"DNF",CONCATENATE(RANK(rounds_cum_time[[#This Row],[52]],rounds_cum_time[52],1),"."))</f>
        <v>30.</v>
      </c>
      <c r="BJ45" s="142" t="str">
        <f>IF(ISBLANK(laps_times[[#This Row],[53]]),"DNF",CONCATENATE(RANK(rounds_cum_time[[#This Row],[53]],rounds_cum_time[53],1),"."))</f>
        <v>30.</v>
      </c>
      <c r="BK45" s="142" t="str">
        <f>IF(ISBLANK(laps_times[[#This Row],[54]]),"DNF",CONCATENATE(RANK(rounds_cum_time[[#This Row],[54]],rounds_cum_time[54],1),"."))</f>
        <v>30.</v>
      </c>
      <c r="BL45" s="142" t="str">
        <f>IF(ISBLANK(laps_times[[#This Row],[55]]),"DNF",CONCATENATE(RANK(rounds_cum_time[[#This Row],[55]],rounds_cum_time[55],1),"."))</f>
        <v>31.</v>
      </c>
      <c r="BM45" s="142" t="str">
        <f>IF(ISBLANK(laps_times[[#This Row],[56]]),"DNF",CONCATENATE(RANK(rounds_cum_time[[#This Row],[56]],rounds_cum_time[56],1),"."))</f>
        <v>32.</v>
      </c>
      <c r="BN45" s="142" t="str">
        <f>IF(ISBLANK(laps_times[[#This Row],[57]]),"DNF",CONCATENATE(RANK(rounds_cum_time[[#This Row],[57]],rounds_cum_time[57],1),"."))</f>
        <v>32.</v>
      </c>
      <c r="BO45" s="142" t="str">
        <f>IF(ISBLANK(laps_times[[#This Row],[58]]),"DNF",CONCATENATE(RANK(rounds_cum_time[[#This Row],[58]],rounds_cum_time[58],1),"."))</f>
        <v>32.</v>
      </c>
      <c r="BP45" s="142" t="str">
        <f>IF(ISBLANK(laps_times[[#This Row],[59]]),"DNF",CONCATENATE(RANK(rounds_cum_time[[#This Row],[59]],rounds_cum_time[59],1),"."))</f>
        <v>33.</v>
      </c>
      <c r="BQ45" s="142" t="str">
        <f>IF(ISBLANK(laps_times[[#This Row],[60]]),"DNF",CONCATENATE(RANK(rounds_cum_time[[#This Row],[60]],rounds_cum_time[60],1),"."))</f>
        <v>34.</v>
      </c>
      <c r="BR45" s="142" t="str">
        <f>IF(ISBLANK(laps_times[[#This Row],[61]]),"DNF",CONCATENATE(RANK(rounds_cum_time[[#This Row],[61]],rounds_cum_time[61],1),"."))</f>
        <v>34.</v>
      </c>
      <c r="BS45" s="142" t="str">
        <f>IF(ISBLANK(laps_times[[#This Row],[62]]),"DNF",CONCATENATE(RANK(rounds_cum_time[[#This Row],[62]],rounds_cum_time[62],1),"."))</f>
        <v>38.</v>
      </c>
      <c r="BT45" s="143" t="str">
        <f>IF(ISBLANK(laps_times[[#This Row],[63]]),"DNF",CONCATENATE(RANK(rounds_cum_time[[#This Row],[63]],rounds_cum_time[63],1),"."))</f>
        <v>40.</v>
      </c>
    </row>
    <row r="46" spans="2:72" x14ac:dyDescent="0.2">
      <c r="B46" s="130">
        <f>laps_times[[#This Row],[poř]]</f>
        <v>41</v>
      </c>
      <c r="C46" s="141">
        <f>laps_times[[#This Row],[s.č.]]</f>
        <v>33</v>
      </c>
      <c r="D46" s="131" t="str">
        <f>laps_times[[#This Row],[jméno]]</f>
        <v>Kostlivý Miroslav</v>
      </c>
      <c r="E46" s="132">
        <f>laps_times[[#This Row],[roč]]</f>
        <v>1955</v>
      </c>
      <c r="F46" s="132" t="str">
        <f>laps_times[[#This Row],[kat]]</f>
        <v>MD</v>
      </c>
      <c r="G46" s="132">
        <f>laps_times[[#This Row],[poř_kat]]</f>
        <v>2</v>
      </c>
      <c r="H46" s="131" t="str">
        <f>laps_times[[#This Row],[klub]]</f>
        <v>Traged Team Praha</v>
      </c>
      <c r="I46" s="134">
        <f>laps_times[[#This Row],[celk. čas]]</f>
        <v>0.1513795138888889</v>
      </c>
      <c r="J46" s="142" t="str">
        <f>IF(ISBLANK(laps_times[[#This Row],[1]]),"DNF",CONCATENATE(RANK(rounds_cum_time[[#This Row],[1]],rounds_cum_time[1],1),"."))</f>
        <v>40.</v>
      </c>
      <c r="K46" s="142" t="str">
        <f>IF(ISBLANK(laps_times[[#This Row],[2]]),"DNF",CONCATENATE(RANK(rounds_cum_time[[#This Row],[2]],rounds_cum_time[2],1),"."))</f>
        <v>43.</v>
      </c>
      <c r="L46" s="142" t="str">
        <f>IF(ISBLANK(laps_times[[#This Row],[3]]),"DNF",CONCATENATE(RANK(rounds_cum_time[[#This Row],[3]],rounds_cum_time[3],1),"."))</f>
        <v>48.</v>
      </c>
      <c r="M46" s="142" t="str">
        <f>IF(ISBLANK(laps_times[[#This Row],[4]]),"DNF",CONCATENATE(RANK(rounds_cum_time[[#This Row],[4]],rounds_cum_time[4],1),"."))</f>
        <v>54.</v>
      </c>
      <c r="N46" s="142" t="str">
        <f>IF(ISBLANK(laps_times[[#This Row],[5]]),"DNF",CONCATENATE(RANK(rounds_cum_time[[#This Row],[5]],rounds_cum_time[5],1),"."))</f>
        <v>55.</v>
      </c>
      <c r="O46" s="142" t="str">
        <f>IF(ISBLANK(laps_times[[#This Row],[6]]),"DNF",CONCATENATE(RANK(rounds_cum_time[[#This Row],[6]],rounds_cum_time[6],1),"."))</f>
        <v>56.</v>
      </c>
      <c r="P46" s="142" t="str">
        <f>IF(ISBLANK(laps_times[[#This Row],[7]]),"DNF",CONCATENATE(RANK(rounds_cum_time[[#This Row],[7]],rounds_cum_time[7],1),"."))</f>
        <v>57.</v>
      </c>
      <c r="Q46" s="142" t="str">
        <f>IF(ISBLANK(laps_times[[#This Row],[8]]),"DNF",CONCATENATE(RANK(rounds_cum_time[[#This Row],[8]],rounds_cum_time[8],1),"."))</f>
        <v>57.</v>
      </c>
      <c r="R46" s="142" t="str">
        <f>IF(ISBLANK(laps_times[[#This Row],[9]]),"DNF",CONCATENATE(RANK(rounds_cum_time[[#This Row],[9]],rounds_cum_time[9],1),"."))</f>
        <v>57.</v>
      </c>
      <c r="S46" s="142" t="str">
        <f>IF(ISBLANK(laps_times[[#This Row],[10]]),"DNF",CONCATENATE(RANK(rounds_cum_time[[#This Row],[10]],rounds_cum_time[10],1),"."))</f>
        <v>56.</v>
      </c>
      <c r="T46" s="142" t="str">
        <f>IF(ISBLANK(laps_times[[#This Row],[11]]),"DNF",CONCATENATE(RANK(rounds_cum_time[[#This Row],[11]],rounds_cum_time[11],1),"."))</f>
        <v>56.</v>
      </c>
      <c r="U46" s="142" t="str">
        <f>IF(ISBLANK(laps_times[[#This Row],[12]]),"DNF",CONCATENATE(RANK(rounds_cum_time[[#This Row],[12]],rounds_cum_time[12],1),"."))</f>
        <v>56.</v>
      </c>
      <c r="V46" s="142" t="str">
        <f>IF(ISBLANK(laps_times[[#This Row],[13]]),"DNF",CONCATENATE(RANK(rounds_cum_time[[#This Row],[13]],rounds_cum_time[13],1),"."))</f>
        <v>56.</v>
      </c>
      <c r="W46" s="142" t="str">
        <f>IF(ISBLANK(laps_times[[#This Row],[14]]),"DNF",CONCATENATE(RANK(rounds_cum_time[[#This Row],[14]],rounds_cum_time[14],1),"."))</f>
        <v>56.</v>
      </c>
      <c r="X46" s="142" t="str">
        <f>IF(ISBLANK(laps_times[[#This Row],[15]]),"DNF",CONCATENATE(RANK(rounds_cum_time[[#This Row],[15]],rounds_cum_time[15],1),"."))</f>
        <v>56.</v>
      </c>
      <c r="Y46" s="142" t="str">
        <f>IF(ISBLANK(laps_times[[#This Row],[16]]),"DNF",CONCATENATE(RANK(rounds_cum_time[[#This Row],[16]],rounds_cum_time[16],1),"."))</f>
        <v>56.</v>
      </c>
      <c r="Z46" s="142" t="str">
        <f>IF(ISBLANK(laps_times[[#This Row],[17]]),"DNF",CONCATENATE(RANK(rounds_cum_time[[#This Row],[17]],rounds_cum_time[17],1),"."))</f>
        <v>57.</v>
      </c>
      <c r="AA46" s="142" t="str">
        <f>IF(ISBLANK(laps_times[[#This Row],[18]]),"DNF",CONCATENATE(RANK(rounds_cum_time[[#This Row],[18]],rounds_cum_time[18],1),"."))</f>
        <v>57.</v>
      </c>
      <c r="AB46" s="142" t="str">
        <f>IF(ISBLANK(laps_times[[#This Row],[19]]),"DNF",CONCATENATE(RANK(rounds_cum_time[[#This Row],[19]],rounds_cum_time[19],1),"."))</f>
        <v>57.</v>
      </c>
      <c r="AC46" s="142" t="str">
        <f>IF(ISBLANK(laps_times[[#This Row],[20]]),"DNF",CONCATENATE(RANK(rounds_cum_time[[#This Row],[20]],rounds_cum_time[20],1),"."))</f>
        <v>58.</v>
      </c>
      <c r="AD46" s="142" t="str">
        <f>IF(ISBLANK(laps_times[[#This Row],[21]]),"DNF",CONCATENATE(RANK(rounds_cum_time[[#This Row],[21]],rounds_cum_time[21],1),"."))</f>
        <v>56.</v>
      </c>
      <c r="AE46" s="142" t="str">
        <f>IF(ISBLANK(laps_times[[#This Row],[22]]),"DNF",CONCATENATE(RANK(rounds_cum_time[[#This Row],[22]],rounds_cum_time[22],1),"."))</f>
        <v>57.</v>
      </c>
      <c r="AF46" s="142" t="str">
        <f>IF(ISBLANK(laps_times[[#This Row],[23]]),"DNF",CONCATENATE(RANK(rounds_cum_time[[#This Row],[23]],rounds_cum_time[23],1),"."))</f>
        <v>57.</v>
      </c>
      <c r="AG46" s="142" t="str">
        <f>IF(ISBLANK(laps_times[[#This Row],[24]]),"DNF",CONCATENATE(RANK(rounds_cum_time[[#This Row],[24]],rounds_cum_time[24],1),"."))</f>
        <v>57.</v>
      </c>
      <c r="AH46" s="142" t="str">
        <f>IF(ISBLANK(laps_times[[#This Row],[25]]),"DNF",CONCATENATE(RANK(rounds_cum_time[[#This Row],[25]],rounds_cum_time[25],1),"."))</f>
        <v>57.</v>
      </c>
      <c r="AI46" s="142" t="str">
        <f>IF(ISBLANK(laps_times[[#This Row],[26]]),"DNF",CONCATENATE(RANK(rounds_cum_time[[#This Row],[26]],rounds_cum_time[26],1),"."))</f>
        <v>56.</v>
      </c>
      <c r="AJ46" s="142" t="str">
        <f>IF(ISBLANK(laps_times[[#This Row],[27]]),"DNF",CONCATENATE(RANK(rounds_cum_time[[#This Row],[27]],rounds_cum_time[27],1),"."))</f>
        <v>55.</v>
      </c>
      <c r="AK46" s="142" t="str">
        <f>IF(ISBLANK(laps_times[[#This Row],[28]]),"DNF",CONCATENATE(RANK(rounds_cum_time[[#This Row],[28]],rounds_cum_time[28],1),"."))</f>
        <v>53.</v>
      </c>
      <c r="AL46" s="142" t="str">
        <f>IF(ISBLANK(laps_times[[#This Row],[29]]),"DNF",CONCATENATE(RANK(rounds_cum_time[[#This Row],[29]],rounds_cum_time[29],1),"."))</f>
        <v>54.</v>
      </c>
      <c r="AM46" s="142" t="str">
        <f>IF(ISBLANK(laps_times[[#This Row],[30]]),"DNF",CONCATENATE(RANK(rounds_cum_time[[#This Row],[30]],rounds_cum_time[30],1),"."))</f>
        <v>52.</v>
      </c>
      <c r="AN46" s="142" t="str">
        <f>IF(ISBLANK(laps_times[[#This Row],[31]]),"DNF",CONCATENATE(RANK(rounds_cum_time[[#This Row],[31]],rounds_cum_time[31],1),"."))</f>
        <v>52.</v>
      </c>
      <c r="AO46" s="142" t="str">
        <f>IF(ISBLANK(laps_times[[#This Row],[32]]),"DNF",CONCATENATE(RANK(rounds_cum_time[[#This Row],[32]],rounds_cum_time[32],1),"."))</f>
        <v>53.</v>
      </c>
      <c r="AP46" s="142" t="str">
        <f>IF(ISBLANK(laps_times[[#This Row],[33]]),"DNF",CONCATENATE(RANK(rounds_cum_time[[#This Row],[33]],rounds_cum_time[33],1),"."))</f>
        <v>53.</v>
      </c>
      <c r="AQ46" s="142" t="str">
        <f>IF(ISBLANK(laps_times[[#This Row],[34]]),"DNF",CONCATENATE(RANK(rounds_cum_time[[#This Row],[34]],rounds_cum_time[34],1),"."))</f>
        <v>51.</v>
      </c>
      <c r="AR46" s="142" t="str">
        <f>IF(ISBLANK(laps_times[[#This Row],[35]]),"DNF",CONCATENATE(RANK(rounds_cum_time[[#This Row],[35]],rounds_cum_time[35],1),"."))</f>
        <v>49.</v>
      </c>
      <c r="AS46" s="142" t="str">
        <f>IF(ISBLANK(laps_times[[#This Row],[36]]),"DNF",CONCATENATE(RANK(rounds_cum_time[[#This Row],[36]],rounds_cum_time[36],1),"."))</f>
        <v>49.</v>
      </c>
      <c r="AT46" s="142" t="str">
        <f>IF(ISBLANK(laps_times[[#This Row],[37]]),"DNF",CONCATENATE(RANK(rounds_cum_time[[#This Row],[37]],rounds_cum_time[37],1),"."))</f>
        <v>49.</v>
      </c>
      <c r="AU46" s="142" t="str">
        <f>IF(ISBLANK(laps_times[[#This Row],[38]]),"DNF",CONCATENATE(RANK(rounds_cum_time[[#This Row],[38]],rounds_cum_time[38],1),"."))</f>
        <v>49.</v>
      </c>
      <c r="AV46" s="142" t="str">
        <f>IF(ISBLANK(laps_times[[#This Row],[39]]),"DNF",CONCATENATE(RANK(rounds_cum_time[[#This Row],[39]],rounds_cum_time[39],1),"."))</f>
        <v>49.</v>
      </c>
      <c r="AW46" s="142" t="str">
        <f>IF(ISBLANK(laps_times[[#This Row],[40]]),"DNF",CONCATENATE(RANK(rounds_cum_time[[#This Row],[40]],rounds_cum_time[40],1),"."))</f>
        <v>49.</v>
      </c>
      <c r="AX46" s="142" t="str">
        <f>IF(ISBLANK(laps_times[[#This Row],[41]]),"DNF",CONCATENATE(RANK(rounds_cum_time[[#This Row],[41]],rounds_cum_time[41],1),"."))</f>
        <v>49.</v>
      </c>
      <c r="AY46" s="142" t="str">
        <f>IF(ISBLANK(laps_times[[#This Row],[42]]),"DNF",CONCATENATE(RANK(rounds_cum_time[[#This Row],[42]],rounds_cum_time[42],1),"."))</f>
        <v>48.</v>
      </c>
      <c r="AZ46" s="142" t="str">
        <f>IF(ISBLANK(laps_times[[#This Row],[43]]),"DNF",CONCATENATE(RANK(rounds_cum_time[[#This Row],[43]],rounds_cum_time[43],1),"."))</f>
        <v>48.</v>
      </c>
      <c r="BA46" s="142" t="str">
        <f>IF(ISBLANK(laps_times[[#This Row],[44]]),"DNF",CONCATENATE(RANK(rounds_cum_time[[#This Row],[44]],rounds_cum_time[44],1),"."))</f>
        <v>48.</v>
      </c>
      <c r="BB46" s="142" t="str">
        <f>IF(ISBLANK(laps_times[[#This Row],[45]]),"DNF",CONCATENATE(RANK(rounds_cum_time[[#This Row],[45]],rounds_cum_time[45],1),"."))</f>
        <v>47.</v>
      </c>
      <c r="BC46" s="142" t="str">
        <f>IF(ISBLANK(laps_times[[#This Row],[46]]),"DNF",CONCATENATE(RANK(rounds_cum_time[[#This Row],[46]],rounds_cum_time[46],1),"."))</f>
        <v>47.</v>
      </c>
      <c r="BD46" s="142" t="str">
        <f>IF(ISBLANK(laps_times[[#This Row],[47]]),"DNF",CONCATENATE(RANK(rounds_cum_time[[#This Row],[47]],rounds_cum_time[47],1),"."))</f>
        <v>46.</v>
      </c>
      <c r="BE46" s="142" t="str">
        <f>IF(ISBLANK(laps_times[[#This Row],[48]]),"DNF",CONCATENATE(RANK(rounds_cum_time[[#This Row],[48]],rounds_cum_time[48],1),"."))</f>
        <v>45.</v>
      </c>
      <c r="BF46" s="142" t="str">
        <f>IF(ISBLANK(laps_times[[#This Row],[49]]),"DNF",CONCATENATE(RANK(rounds_cum_time[[#This Row],[49]],rounds_cum_time[49],1),"."))</f>
        <v>45.</v>
      </c>
      <c r="BG46" s="142" t="str">
        <f>IF(ISBLANK(laps_times[[#This Row],[50]]),"DNF",CONCATENATE(RANK(rounds_cum_time[[#This Row],[50]],rounds_cum_time[50],1),"."))</f>
        <v>44.</v>
      </c>
      <c r="BH46" s="142" t="str">
        <f>IF(ISBLANK(laps_times[[#This Row],[51]]),"DNF",CONCATENATE(RANK(rounds_cum_time[[#This Row],[51]],rounds_cum_time[51],1),"."))</f>
        <v>43.</v>
      </c>
      <c r="BI46" s="142" t="str">
        <f>IF(ISBLANK(laps_times[[#This Row],[52]]),"DNF",CONCATENATE(RANK(rounds_cum_time[[#This Row],[52]],rounds_cum_time[52],1),"."))</f>
        <v>43.</v>
      </c>
      <c r="BJ46" s="142" t="str">
        <f>IF(ISBLANK(laps_times[[#This Row],[53]]),"DNF",CONCATENATE(RANK(rounds_cum_time[[#This Row],[53]],rounds_cum_time[53],1),"."))</f>
        <v>42.</v>
      </c>
      <c r="BK46" s="142" t="str">
        <f>IF(ISBLANK(laps_times[[#This Row],[54]]),"DNF",CONCATENATE(RANK(rounds_cum_time[[#This Row],[54]],rounds_cum_time[54],1),"."))</f>
        <v>42.</v>
      </c>
      <c r="BL46" s="142" t="str">
        <f>IF(ISBLANK(laps_times[[#This Row],[55]]),"DNF",CONCATENATE(RANK(rounds_cum_time[[#This Row],[55]],rounds_cum_time[55],1),"."))</f>
        <v>42.</v>
      </c>
      <c r="BM46" s="142" t="str">
        <f>IF(ISBLANK(laps_times[[#This Row],[56]]),"DNF",CONCATENATE(RANK(rounds_cum_time[[#This Row],[56]],rounds_cum_time[56],1),"."))</f>
        <v>42.</v>
      </c>
      <c r="BN46" s="142" t="str">
        <f>IF(ISBLANK(laps_times[[#This Row],[57]]),"DNF",CONCATENATE(RANK(rounds_cum_time[[#This Row],[57]],rounds_cum_time[57],1),"."))</f>
        <v>43.</v>
      </c>
      <c r="BO46" s="142" t="str">
        <f>IF(ISBLANK(laps_times[[#This Row],[58]]),"DNF",CONCATENATE(RANK(rounds_cum_time[[#This Row],[58]],rounds_cum_time[58],1),"."))</f>
        <v>40.</v>
      </c>
      <c r="BP46" s="142" t="str">
        <f>IF(ISBLANK(laps_times[[#This Row],[59]]),"DNF",CONCATENATE(RANK(rounds_cum_time[[#This Row],[59]],rounds_cum_time[59],1),"."))</f>
        <v>40.</v>
      </c>
      <c r="BQ46" s="142" t="str">
        <f>IF(ISBLANK(laps_times[[#This Row],[60]]),"DNF",CONCATENATE(RANK(rounds_cum_time[[#This Row],[60]],rounds_cum_time[60],1),"."))</f>
        <v>40.</v>
      </c>
      <c r="BR46" s="142" t="str">
        <f>IF(ISBLANK(laps_times[[#This Row],[61]]),"DNF",CONCATENATE(RANK(rounds_cum_time[[#This Row],[61]],rounds_cum_time[61],1),"."))</f>
        <v>40.</v>
      </c>
      <c r="BS46" s="142" t="str">
        <f>IF(ISBLANK(laps_times[[#This Row],[62]]),"DNF",CONCATENATE(RANK(rounds_cum_time[[#This Row],[62]],rounds_cum_time[62],1),"."))</f>
        <v>40.</v>
      </c>
      <c r="BT46" s="143" t="str">
        <f>IF(ISBLANK(laps_times[[#This Row],[63]]),"DNF",CONCATENATE(RANK(rounds_cum_time[[#This Row],[63]],rounds_cum_time[63],1),"."))</f>
        <v>41.</v>
      </c>
    </row>
    <row r="47" spans="2:72" x14ac:dyDescent="0.2">
      <c r="B47" s="130">
        <f>laps_times[[#This Row],[poř]]</f>
        <v>42</v>
      </c>
      <c r="C47" s="141">
        <f>laps_times[[#This Row],[s.č.]]</f>
        <v>9</v>
      </c>
      <c r="D47" s="131" t="str">
        <f>laps_times[[#This Row],[jméno]]</f>
        <v>Hrabuška Jaroslav</v>
      </c>
      <c r="E47" s="132">
        <f>laps_times[[#This Row],[roč]]</f>
        <v>1957</v>
      </c>
      <c r="F47" s="132" t="str">
        <f>laps_times[[#This Row],[kat]]</f>
        <v>MC</v>
      </c>
      <c r="G47" s="132">
        <f>laps_times[[#This Row],[poř_kat]]</f>
        <v>9</v>
      </c>
      <c r="H47" s="131" t="str">
        <f>laps_times[[#This Row],[klub]]</f>
        <v>MK Seitl Ostrava</v>
      </c>
      <c r="I47" s="134">
        <f>laps_times[[#This Row],[celk. čas]]</f>
        <v>0.15201486111111109</v>
      </c>
      <c r="J47" s="142" t="str">
        <f>IF(ISBLANK(laps_times[[#This Row],[1]]),"DNF",CONCATENATE(RANK(rounds_cum_time[[#This Row],[1]],rounds_cum_time[1],1),"."))</f>
        <v>30.</v>
      </c>
      <c r="K47" s="142" t="str">
        <f>IF(ISBLANK(laps_times[[#This Row],[2]]),"DNF",CONCATENATE(RANK(rounds_cum_time[[#This Row],[2]],rounds_cum_time[2],1),"."))</f>
        <v>26.</v>
      </c>
      <c r="L47" s="142" t="str">
        <f>IF(ISBLANK(laps_times[[#This Row],[3]]),"DNF",CONCATENATE(RANK(rounds_cum_time[[#This Row],[3]],rounds_cum_time[3],1),"."))</f>
        <v>26.</v>
      </c>
      <c r="M47" s="142" t="str">
        <f>IF(ISBLANK(laps_times[[#This Row],[4]]),"DNF",CONCATENATE(RANK(rounds_cum_time[[#This Row],[4]],rounds_cum_time[4],1),"."))</f>
        <v>26.</v>
      </c>
      <c r="N47" s="142" t="str">
        <f>IF(ISBLANK(laps_times[[#This Row],[5]]),"DNF",CONCATENATE(RANK(rounds_cum_time[[#This Row],[5]],rounds_cum_time[5],1),"."))</f>
        <v>26.</v>
      </c>
      <c r="O47" s="142" t="str">
        <f>IF(ISBLANK(laps_times[[#This Row],[6]]),"DNF",CONCATENATE(RANK(rounds_cum_time[[#This Row],[6]],rounds_cum_time[6],1),"."))</f>
        <v>26.</v>
      </c>
      <c r="P47" s="142" t="str">
        <f>IF(ISBLANK(laps_times[[#This Row],[7]]),"DNF",CONCATENATE(RANK(rounds_cum_time[[#This Row],[7]],rounds_cum_time[7],1),"."))</f>
        <v>26.</v>
      </c>
      <c r="Q47" s="142" t="str">
        <f>IF(ISBLANK(laps_times[[#This Row],[8]]),"DNF",CONCATENATE(RANK(rounds_cum_time[[#This Row],[8]],rounds_cum_time[8],1),"."))</f>
        <v>26.</v>
      </c>
      <c r="R47" s="142" t="str">
        <f>IF(ISBLANK(laps_times[[#This Row],[9]]),"DNF",CONCATENATE(RANK(rounds_cum_time[[#This Row],[9]],rounds_cum_time[9],1),"."))</f>
        <v>25.</v>
      </c>
      <c r="S47" s="142" t="str">
        <f>IF(ISBLANK(laps_times[[#This Row],[10]]),"DNF",CONCATENATE(RANK(rounds_cum_time[[#This Row],[10]],rounds_cum_time[10],1),"."))</f>
        <v>25.</v>
      </c>
      <c r="T47" s="142" t="str">
        <f>IF(ISBLANK(laps_times[[#This Row],[11]]),"DNF",CONCATENATE(RANK(rounds_cum_time[[#This Row],[11]],rounds_cum_time[11],1),"."))</f>
        <v>25.</v>
      </c>
      <c r="U47" s="142" t="str">
        <f>IF(ISBLANK(laps_times[[#This Row],[12]]),"DNF",CONCATENATE(RANK(rounds_cum_time[[#This Row],[12]],rounds_cum_time[12],1),"."))</f>
        <v>25.</v>
      </c>
      <c r="V47" s="142" t="str">
        <f>IF(ISBLANK(laps_times[[#This Row],[13]]),"DNF",CONCATENATE(RANK(rounds_cum_time[[#This Row],[13]],rounds_cum_time[13],1),"."))</f>
        <v>25.</v>
      </c>
      <c r="W47" s="142" t="str">
        <f>IF(ISBLANK(laps_times[[#This Row],[14]]),"DNF",CONCATENATE(RANK(rounds_cum_time[[#This Row],[14]],rounds_cum_time[14],1),"."))</f>
        <v>27.</v>
      </c>
      <c r="X47" s="142" t="str">
        <f>IF(ISBLANK(laps_times[[#This Row],[15]]),"DNF",CONCATENATE(RANK(rounds_cum_time[[#This Row],[15]],rounds_cum_time[15],1),"."))</f>
        <v>27.</v>
      </c>
      <c r="Y47" s="142" t="str">
        <f>IF(ISBLANK(laps_times[[#This Row],[16]]),"DNF",CONCATENATE(RANK(rounds_cum_time[[#This Row],[16]],rounds_cum_time[16],1),"."))</f>
        <v>27.</v>
      </c>
      <c r="Z47" s="142" t="str">
        <f>IF(ISBLANK(laps_times[[#This Row],[17]]),"DNF",CONCATENATE(RANK(rounds_cum_time[[#This Row],[17]],rounds_cum_time[17],1),"."))</f>
        <v>27.</v>
      </c>
      <c r="AA47" s="142" t="str">
        <f>IF(ISBLANK(laps_times[[#This Row],[18]]),"DNF",CONCATENATE(RANK(rounds_cum_time[[#This Row],[18]],rounds_cum_time[18],1),"."))</f>
        <v>27.</v>
      </c>
      <c r="AB47" s="142" t="str">
        <f>IF(ISBLANK(laps_times[[#This Row],[19]]),"DNF",CONCATENATE(RANK(rounds_cum_time[[#This Row],[19]],rounds_cum_time[19],1),"."))</f>
        <v>28.</v>
      </c>
      <c r="AC47" s="142" t="str">
        <f>IF(ISBLANK(laps_times[[#This Row],[20]]),"DNF",CONCATENATE(RANK(rounds_cum_time[[#This Row],[20]],rounds_cum_time[20],1),"."))</f>
        <v>28.</v>
      </c>
      <c r="AD47" s="142" t="str">
        <f>IF(ISBLANK(laps_times[[#This Row],[21]]),"DNF",CONCATENATE(RANK(rounds_cum_time[[#This Row],[21]],rounds_cum_time[21],1),"."))</f>
        <v>27.</v>
      </c>
      <c r="AE47" s="142" t="str">
        <f>IF(ISBLANK(laps_times[[#This Row],[22]]),"DNF",CONCATENATE(RANK(rounds_cum_time[[#This Row],[22]],rounds_cum_time[22],1),"."))</f>
        <v>27.</v>
      </c>
      <c r="AF47" s="142" t="str">
        <f>IF(ISBLANK(laps_times[[#This Row],[23]]),"DNF",CONCATENATE(RANK(rounds_cum_time[[#This Row],[23]],rounds_cum_time[23],1),"."))</f>
        <v>28.</v>
      </c>
      <c r="AG47" s="142" t="str">
        <f>IF(ISBLANK(laps_times[[#This Row],[24]]),"DNF",CONCATENATE(RANK(rounds_cum_time[[#This Row],[24]],rounds_cum_time[24],1),"."))</f>
        <v>28.</v>
      </c>
      <c r="AH47" s="142" t="str">
        <f>IF(ISBLANK(laps_times[[#This Row],[25]]),"DNF",CONCATENATE(RANK(rounds_cum_time[[#This Row],[25]],rounds_cum_time[25],1),"."))</f>
        <v>29.</v>
      </c>
      <c r="AI47" s="142" t="str">
        <f>IF(ISBLANK(laps_times[[#This Row],[26]]),"DNF",CONCATENATE(RANK(rounds_cum_time[[#This Row],[26]],rounds_cum_time[26],1),"."))</f>
        <v>29.</v>
      </c>
      <c r="AJ47" s="142" t="str">
        <f>IF(ISBLANK(laps_times[[#This Row],[27]]),"DNF",CONCATENATE(RANK(rounds_cum_time[[#This Row],[27]],rounds_cum_time[27],1),"."))</f>
        <v>29.</v>
      </c>
      <c r="AK47" s="142" t="str">
        <f>IF(ISBLANK(laps_times[[#This Row],[28]]),"DNF",CONCATENATE(RANK(rounds_cum_time[[#This Row],[28]],rounds_cum_time[28],1),"."))</f>
        <v>30.</v>
      </c>
      <c r="AL47" s="142" t="str">
        <f>IF(ISBLANK(laps_times[[#This Row],[29]]),"DNF",CONCATENATE(RANK(rounds_cum_time[[#This Row],[29]],rounds_cum_time[29],1),"."))</f>
        <v>31.</v>
      </c>
      <c r="AM47" s="142" t="str">
        <f>IF(ISBLANK(laps_times[[#This Row],[30]]),"DNF",CONCATENATE(RANK(rounds_cum_time[[#This Row],[30]],rounds_cum_time[30],1),"."))</f>
        <v>31.</v>
      </c>
      <c r="AN47" s="142" t="str">
        <f>IF(ISBLANK(laps_times[[#This Row],[31]]),"DNF",CONCATENATE(RANK(rounds_cum_time[[#This Row],[31]],rounds_cum_time[31],1),"."))</f>
        <v>32.</v>
      </c>
      <c r="AO47" s="142" t="str">
        <f>IF(ISBLANK(laps_times[[#This Row],[32]]),"DNF",CONCATENATE(RANK(rounds_cum_time[[#This Row],[32]],rounds_cum_time[32],1),"."))</f>
        <v>32.</v>
      </c>
      <c r="AP47" s="142" t="str">
        <f>IF(ISBLANK(laps_times[[#This Row],[33]]),"DNF",CONCATENATE(RANK(rounds_cum_time[[#This Row],[33]],rounds_cum_time[33],1),"."))</f>
        <v>31.</v>
      </c>
      <c r="AQ47" s="142" t="str">
        <f>IF(ISBLANK(laps_times[[#This Row],[34]]),"DNF",CONCATENATE(RANK(rounds_cum_time[[#This Row],[34]],rounds_cum_time[34],1),"."))</f>
        <v>34.</v>
      </c>
      <c r="AR47" s="142" t="str">
        <f>IF(ISBLANK(laps_times[[#This Row],[35]]),"DNF",CONCATENATE(RANK(rounds_cum_time[[#This Row],[35]],rounds_cum_time[35],1),"."))</f>
        <v>34.</v>
      </c>
      <c r="AS47" s="142" t="str">
        <f>IF(ISBLANK(laps_times[[#This Row],[36]]),"DNF",CONCATENATE(RANK(rounds_cum_time[[#This Row],[36]],rounds_cum_time[36],1),"."))</f>
        <v>35.</v>
      </c>
      <c r="AT47" s="142" t="str">
        <f>IF(ISBLANK(laps_times[[#This Row],[37]]),"DNF",CONCATENATE(RANK(rounds_cum_time[[#This Row],[37]],rounds_cum_time[37],1),"."))</f>
        <v>36.</v>
      </c>
      <c r="AU47" s="142" t="str">
        <f>IF(ISBLANK(laps_times[[#This Row],[38]]),"DNF",CONCATENATE(RANK(rounds_cum_time[[#This Row],[38]],rounds_cum_time[38],1),"."))</f>
        <v>37.</v>
      </c>
      <c r="AV47" s="142" t="str">
        <f>IF(ISBLANK(laps_times[[#This Row],[39]]),"DNF",CONCATENATE(RANK(rounds_cum_time[[#This Row],[39]],rounds_cum_time[39],1),"."))</f>
        <v>38.</v>
      </c>
      <c r="AW47" s="142" t="str">
        <f>IF(ISBLANK(laps_times[[#This Row],[40]]),"DNF",CONCATENATE(RANK(rounds_cum_time[[#This Row],[40]],rounds_cum_time[40],1),"."))</f>
        <v>38.</v>
      </c>
      <c r="AX47" s="142" t="str">
        <f>IF(ISBLANK(laps_times[[#This Row],[41]]),"DNF",CONCATENATE(RANK(rounds_cum_time[[#This Row],[41]],rounds_cum_time[41],1),"."))</f>
        <v>38.</v>
      </c>
      <c r="AY47" s="142" t="str">
        <f>IF(ISBLANK(laps_times[[#This Row],[42]]),"DNF",CONCATENATE(RANK(rounds_cum_time[[#This Row],[42]],rounds_cum_time[42],1),"."))</f>
        <v>38.</v>
      </c>
      <c r="AZ47" s="142" t="str">
        <f>IF(ISBLANK(laps_times[[#This Row],[43]]),"DNF",CONCATENATE(RANK(rounds_cum_time[[#This Row],[43]],rounds_cum_time[43],1),"."))</f>
        <v>39.</v>
      </c>
      <c r="BA47" s="142" t="str">
        <f>IF(ISBLANK(laps_times[[#This Row],[44]]),"DNF",CONCATENATE(RANK(rounds_cum_time[[#This Row],[44]],rounds_cum_time[44],1),"."))</f>
        <v>38.</v>
      </c>
      <c r="BB47" s="142" t="str">
        <f>IF(ISBLANK(laps_times[[#This Row],[45]]),"DNF",CONCATENATE(RANK(rounds_cum_time[[#This Row],[45]],rounds_cum_time[45],1),"."))</f>
        <v>38.</v>
      </c>
      <c r="BC47" s="142" t="str">
        <f>IF(ISBLANK(laps_times[[#This Row],[46]]),"DNF",CONCATENATE(RANK(rounds_cum_time[[#This Row],[46]],rounds_cum_time[46],1),"."))</f>
        <v>37.</v>
      </c>
      <c r="BD47" s="142" t="str">
        <f>IF(ISBLANK(laps_times[[#This Row],[47]]),"DNF",CONCATENATE(RANK(rounds_cum_time[[#This Row],[47]],rounds_cum_time[47],1),"."))</f>
        <v>37.</v>
      </c>
      <c r="BE47" s="142" t="str">
        <f>IF(ISBLANK(laps_times[[#This Row],[48]]),"DNF",CONCATENATE(RANK(rounds_cum_time[[#This Row],[48]],rounds_cum_time[48],1),"."))</f>
        <v>38.</v>
      </c>
      <c r="BF47" s="142" t="str">
        <f>IF(ISBLANK(laps_times[[#This Row],[49]]),"DNF",CONCATENATE(RANK(rounds_cum_time[[#This Row],[49]],rounds_cum_time[49],1),"."))</f>
        <v>38.</v>
      </c>
      <c r="BG47" s="142" t="str">
        <f>IF(ISBLANK(laps_times[[#This Row],[50]]),"DNF",CONCATENATE(RANK(rounds_cum_time[[#This Row],[50]],rounds_cum_time[50],1),"."))</f>
        <v>39.</v>
      </c>
      <c r="BH47" s="142" t="str">
        <f>IF(ISBLANK(laps_times[[#This Row],[51]]),"DNF",CONCATENATE(RANK(rounds_cum_time[[#This Row],[51]],rounds_cum_time[51],1),"."))</f>
        <v>40.</v>
      </c>
      <c r="BI47" s="142" t="str">
        <f>IF(ISBLANK(laps_times[[#This Row],[52]]),"DNF",CONCATENATE(RANK(rounds_cum_time[[#This Row],[52]],rounds_cum_time[52],1),"."))</f>
        <v>40.</v>
      </c>
      <c r="BJ47" s="142" t="str">
        <f>IF(ISBLANK(laps_times[[#This Row],[53]]),"DNF",CONCATENATE(RANK(rounds_cum_time[[#This Row],[53]],rounds_cum_time[53],1),"."))</f>
        <v>40.</v>
      </c>
      <c r="BK47" s="142" t="str">
        <f>IF(ISBLANK(laps_times[[#This Row],[54]]),"DNF",CONCATENATE(RANK(rounds_cum_time[[#This Row],[54]],rounds_cum_time[54],1),"."))</f>
        <v>41.</v>
      </c>
      <c r="BL47" s="142" t="str">
        <f>IF(ISBLANK(laps_times[[#This Row],[55]]),"DNF",CONCATENATE(RANK(rounds_cum_time[[#This Row],[55]],rounds_cum_time[55],1),"."))</f>
        <v>41.</v>
      </c>
      <c r="BM47" s="142" t="str">
        <f>IF(ISBLANK(laps_times[[#This Row],[56]]),"DNF",CONCATENATE(RANK(rounds_cum_time[[#This Row],[56]],rounds_cum_time[56],1),"."))</f>
        <v>41.</v>
      </c>
      <c r="BN47" s="142" t="str">
        <f>IF(ISBLANK(laps_times[[#This Row],[57]]),"DNF",CONCATENATE(RANK(rounds_cum_time[[#This Row],[57]],rounds_cum_time[57],1),"."))</f>
        <v>41.</v>
      </c>
      <c r="BO47" s="142" t="str">
        <f>IF(ISBLANK(laps_times[[#This Row],[58]]),"DNF",CONCATENATE(RANK(rounds_cum_time[[#This Row],[58]],rounds_cum_time[58],1),"."))</f>
        <v>42.</v>
      </c>
      <c r="BP47" s="142" t="str">
        <f>IF(ISBLANK(laps_times[[#This Row],[59]]),"DNF",CONCATENATE(RANK(rounds_cum_time[[#This Row],[59]],rounds_cum_time[59],1),"."))</f>
        <v>41.</v>
      </c>
      <c r="BQ47" s="142" t="str">
        <f>IF(ISBLANK(laps_times[[#This Row],[60]]),"DNF",CONCATENATE(RANK(rounds_cum_time[[#This Row],[60]],rounds_cum_time[60],1),"."))</f>
        <v>42.</v>
      </c>
      <c r="BR47" s="142" t="str">
        <f>IF(ISBLANK(laps_times[[#This Row],[61]]),"DNF",CONCATENATE(RANK(rounds_cum_time[[#This Row],[61]],rounds_cum_time[61],1),"."))</f>
        <v>42.</v>
      </c>
      <c r="BS47" s="142" t="str">
        <f>IF(ISBLANK(laps_times[[#This Row],[62]]),"DNF",CONCATENATE(RANK(rounds_cum_time[[#This Row],[62]],rounds_cum_time[62],1),"."))</f>
        <v>42.</v>
      </c>
      <c r="BT47" s="143" t="str">
        <f>IF(ISBLANK(laps_times[[#This Row],[63]]),"DNF",CONCATENATE(RANK(rounds_cum_time[[#This Row],[63]],rounds_cum_time[63],1),"."))</f>
        <v>42.</v>
      </c>
    </row>
    <row r="48" spans="2:72" x14ac:dyDescent="0.2">
      <c r="B48" s="130">
        <f>laps_times[[#This Row],[poř]]</f>
        <v>43</v>
      </c>
      <c r="C48" s="141">
        <f>laps_times[[#This Row],[s.č.]]</f>
        <v>98</v>
      </c>
      <c r="D48" s="131" t="str">
        <f>laps_times[[#This Row],[jméno]]</f>
        <v>Pojsl Jan</v>
      </c>
      <c r="E48" s="132">
        <f>laps_times[[#This Row],[roč]]</f>
        <v>1972</v>
      </c>
      <c r="F48" s="132" t="str">
        <f>laps_times[[#This Row],[kat]]</f>
        <v>MB</v>
      </c>
      <c r="G48" s="132">
        <f>laps_times[[#This Row],[poř_kat]]</f>
        <v>20</v>
      </c>
      <c r="H48" s="131" t="str">
        <f>laps_times[[#This Row],[klub]]</f>
        <v>-</v>
      </c>
      <c r="I48" s="134">
        <f>laps_times[[#This Row],[celk. čas]]</f>
        <v>0.15216144675925927</v>
      </c>
      <c r="J48" s="142" t="str">
        <f>IF(ISBLANK(laps_times[[#This Row],[1]]),"DNF",CONCATENATE(RANK(rounds_cum_time[[#This Row],[1]],rounds_cum_time[1],1),"."))</f>
        <v>63.</v>
      </c>
      <c r="K48" s="142" t="str">
        <f>IF(ISBLANK(laps_times[[#This Row],[2]]),"DNF",CONCATENATE(RANK(rounds_cum_time[[#This Row],[2]],rounds_cum_time[2],1),"."))</f>
        <v>62.</v>
      </c>
      <c r="L48" s="142" t="str">
        <f>IF(ISBLANK(laps_times[[#This Row],[3]]),"DNF",CONCATENATE(RANK(rounds_cum_time[[#This Row],[3]],rounds_cum_time[3],1),"."))</f>
        <v>62.</v>
      </c>
      <c r="M48" s="142" t="str">
        <f>IF(ISBLANK(laps_times[[#This Row],[4]]),"DNF",CONCATENATE(RANK(rounds_cum_time[[#This Row],[4]],rounds_cum_time[4],1),"."))</f>
        <v>61.</v>
      </c>
      <c r="N48" s="142" t="str">
        <f>IF(ISBLANK(laps_times[[#This Row],[5]]),"DNF",CONCATENATE(RANK(rounds_cum_time[[#This Row],[5]],rounds_cum_time[5],1),"."))</f>
        <v>62.</v>
      </c>
      <c r="O48" s="142" t="str">
        <f>IF(ISBLANK(laps_times[[#This Row],[6]]),"DNF",CONCATENATE(RANK(rounds_cum_time[[#This Row],[6]],rounds_cum_time[6],1),"."))</f>
        <v>60.</v>
      </c>
      <c r="P48" s="142" t="str">
        <f>IF(ISBLANK(laps_times[[#This Row],[7]]),"DNF",CONCATENATE(RANK(rounds_cum_time[[#This Row],[7]],rounds_cum_time[7],1),"."))</f>
        <v>60.</v>
      </c>
      <c r="Q48" s="142" t="str">
        <f>IF(ISBLANK(laps_times[[#This Row],[8]]),"DNF",CONCATENATE(RANK(rounds_cum_time[[#This Row],[8]],rounds_cum_time[8],1),"."))</f>
        <v>60.</v>
      </c>
      <c r="R48" s="142" t="str">
        <f>IF(ISBLANK(laps_times[[#This Row],[9]]),"DNF",CONCATENATE(RANK(rounds_cum_time[[#This Row],[9]],rounds_cum_time[9],1),"."))</f>
        <v>59.</v>
      </c>
      <c r="S48" s="142" t="str">
        <f>IF(ISBLANK(laps_times[[#This Row],[10]]),"DNF",CONCATENATE(RANK(rounds_cum_time[[#This Row],[10]],rounds_cum_time[10],1),"."))</f>
        <v>59.</v>
      </c>
      <c r="T48" s="142" t="str">
        <f>IF(ISBLANK(laps_times[[#This Row],[11]]),"DNF",CONCATENATE(RANK(rounds_cum_time[[#This Row],[11]],rounds_cum_time[11],1),"."))</f>
        <v>59.</v>
      </c>
      <c r="U48" s="142" t="str">
        <f>IF(ISBLANK(laps_times[[#This Row],[12]]),"DNF",CONCATENATE(RANK(rounds_cum_time[[#This Row],[12]],rounds_cum_time[12],1),"."))</f>
        <v>59.</v>
      </c>
      <c r="V48" s="142" t="str">
        <f>IF(ISBLANK(laps_times[[#This Row],[13]]),"DNF",CONCATENATE(RANK(rounds_cum_time[[#This Row],[13]],rounds_cum_time[13],1),"."))</f>
        <v>59.</v>
      </c>
      <c r="W48" s="142" t="str">
        <f>IF(ISBLANK(laps_times[[#This Row],[14]]),"DNF",CONCATENATE(RANK(rounds_cum_time[[#This Row],[14]],rounds_cum_time[14],1),"."))</f>
        <v>57.</v>
      </c>
      <c r="X48" s="142" t="str">
        <f>IF(ISBLANK(laps_times[[#This Row],[15]]),"DNF",CONCATENATE(RANK(rounds_cum_time[[#This Row],[15]],rounds_cum_time[15],1),"."))</f>
        <v>57.</v>
      </c>
      <c r="Y48" s="142" t="str">
        <f>IF(ISBLANK(laps_times[[#This Row],[16]]),"DNF",CONCATENATE(RANK(rounds_cum_time[[#This Row],[16]],rounds_cum_time[16],1),"."))</f>
        <v>57.</v>
      </c>
      <c r="Z48" s="142" t="str">
        <f>IF(ISBLANK(laps_times[[#This Row],[17]]),"DNF",CONCATENATE(RANK(rounds_cum_time[[#This Row],[17]],rounds_cum_time[17],1),"."))</f>
        <v>58.</v>
      </c>
      <c r="AA48" s="142" t="str">
        <f>IF(ISBLANK(laps_times[[#This Row],[18]]),"DNF",CONCATENATE(RANK(rounds_cum_time[[#This Row],[18]],rounds_cum_time[18],1),"."))</f>
        <v>58.</v>
      </c>
      <c r="AB48" s="142" t="str">
        <f>IF(ISBLANK(laps_times[[#This Row],[19]]),"DNF",CONCATENATE(RANK(rounds_cum_time[[#This Row],[19]],rounds_cum_time[19],1),"."))</f>
        <v>58.</v>
      </c>
      <c r="AC48" s="142" t="str">
        <f>IF(ISBLANK(laps_times[[#This Row],[20]]),"DNF",CONCATENATE(RANK(rounds_cum_time[[#This Row],[20]],rounds_cum_time[20],1),"."))</f>
        <v>55.</v>
      </c>
      <c r="AD48" s="142" t="str">
        <f>IF(ISBLANK(laps_times[[#This Row],[21]]),"DNF",CONCATENATE(RANK(rounds_cum_time[[#This Row],[21]],rounds_cum_time[21],1),"."))</f>
        <v>55.</v>
      </c>
      <c r="AE48" s="142" t="str">
        <f>IF(ISBLANK(laps_times[[#This Row],[22]]),"DNF",CONCATENATE(RANK(rounds_cum_time[[#This Row],[22]],rounds_cum_time[22],1),"."))</f>
        <v>56.</v>
      </c>
      <c r="AF48" s="142" t="str">
        <f>IF(ISBLANK(laps_times[[#This Row],[23]]),"DNF",CONCATENATE(RANK(rounds_cum_time[[#This Row],[23]],rounds_cum_time[23],1),"."))</f>
        <v>56.</v>
      </c>
      <c r="AG48" s="142" t="str">
        <f>IF(ISBLANK(laps_times[[#This Row],[24]]),"DNF",CONCATENATE(RANK(rounds_cum_time[[#This Row],[24]],rounds_cum_time[24],1),"."))</f>
        <v>54.</v>
      </c>
      <c r="AH48" s="142" t="str">
        <f>IF(ISBLANK(laps_times[[#This Row],[25]]),"DNF",CONCATENATE(RANK(rounds_cum_time[[#This Row],[25]],rounds_cum_time[25],1),"."))</f>
        <v>55.</v>
      </c>
      <c r="AI48" s="142" t="str">
        <f>IF(ISBLANK(laps_times[[#This Row],[26]]),"DNF",CONCATENATE(RANK(rounds_cum_time[[#This Row],[26]],rounds_cum_time[26],1),"."))</f>
        <v>55.</v>
      </c>
      <c r="AJ48" s="142" t="str">
        <f>IF(ISBLANK(laps_times[[#This Row],[27]]),"DNF",CONCATENATE(RANK(rounds_cum_time[[#This Row],[27]],rounds_cum_time[27],1),"."))</f>
        <v>56.</v>
      </c>
      <c r="AK48" s="142" t="str">
        <f>IF(ISBLANK(laps_times[[#This Row],[28]]),"DNF",CONCATENATE(RANK(rounds_cum_time[[#This Row],[28]],rounds_cum_time[28],1),"."))</f>
        <v>57.</v>
      </c>
      <c r="AL48" s="142" t="str">
        <f>IF(ISBLANK(laps_times[[#This Row],[29]]),"DNF",CONCATENATE(RANK(rounds_cum_time[[#This Row],[29]],rounds_cum_time[29],1),"."))</f>
        <v>57.</v>
      </c>
      <c r="AM48" s="142" t="str">
        <f>IF(ISBLANK(laps_times[[#This Row],[30]]),"DNF",CONCATENATE(RANK(rounds_cum_time[[#This Row],[30]],rounds_cum_time[30],1),"."))</f>
        <v>57.</v>
      </c>
      <c r="AN48" s="142" t="str">
        <f>IF(ISBLANK(laps_times[[#This Row],[31]]),"DNF",CONCATENATE(RANK(rounds_cum_time[[#This Row],[31]],rounds_cum_time[31],1),"."))</f>
        <v>56.</v>
      </c>
      <c r="AO48" s="142" t="str">
        <f>IF(ISBLANK(laps_times[[#This Row],[32]]),"DNF",CONCATENATE(RANK(rounds_cum_time[[#This Row],[32]],rounds_cum_time[32],1),"."))</f>
        <v>56.</v>
      </c>
      <c r="AP48" s="142" t="str">
        <f>IF(ISBLANK(laps_times[[#This Row],[33]]),"DNF",CONCATENATE(RANK(rounds_cum_time[[#This Row],[33]],rounds_cum_time[33],1),"."))</f>
        <v>55.</v>
      </c>
      <c r="AQ48" s="142" t="str">
        <f>IF(ISBLANK(laps_times[[#This Row],[34]]),"DNF",CONCATENATE(RANK(rounds_cum_time[[#This Row],[34]],rounds_cum_time[34],1),"."))</f>
        <v>55.</v>
      </c>
      <c r="AR48" s="142" t="str">
        <f>IF(ISBLANK(laps_times[[#This Row],[35]]),"DNF",CONCATENATE(RANK(rounds_cum_time[[#This Row],[35]],rounds_cum_time[35],1),"."))</f>
        <v>54.</v>
      </c>
      <c r="AS48" s="142" t="str">
        <f>IF(ISBLANK(laps_times[[#This Row],[36]]),"DNF",CONCATENATE(RANK(rounds_cum_time[[#This Row],[36]],rounds_cum_time[36],1),"."))</f>
        <v>53.</v>
      </c>
      <c r="AT48" s="142" t="str">
        <f>IF(ISBLANK(laps_times[[#This Row],[37]]),"DNF",CONCATENATE(RANK(rounds_cum_time[[#This Row],[37]],rounds_cum_time[37],1),"."))</f>
        <v>54.</v>
      </c>
      <c r="AU48" s="142" t="str">
        <f>IF(ISBLANK(laps_times[[#This Row],[38]]),"DNF",CONCATENATE(RANK(rounds_cum_time[[#This Row],[38]],rounds_cum_time[38],1),"."))</f>
        <v>54.</v>
      </c>
      <c r="AV48" s="142" t="str">
        <f>IF(ISBLANK(laps_times[[#This Row],[39]]),"DNF",CONCATENATE(RANK(rounds_cum_time[[#This Row],[39]],rounds_cum_time[39],1),"."))</f>
        <v>54.</v>
      </c>
      <c r="AW48" s="142" t="str">
        <f>IF(ISBLANK(laps_times[[#This Row],[40]]),"DNF",CONCATENATE(RANK(rounds_cum_time[[#This Row],[40]],rounds_cum_time[40],1),"."))</f>
        <v>54.</v>
      </c>
      <c r="AX48" s="142" t="str">
        <f>IF(ISBLANK(laps_times[[#This Row],[41]]),"DNF",CONCATENATE(RANK(rounds_cum_time[[#This Row],[41]],rounds_cum_time[41],1),"."))</f>
        <v>52.</v>
      </c>
      <c r="AY48" s="142" t="str">
        <f>IF(ISBLANK(laps_times[[#This Row],[42]]),"DNF",CONCATENATE(RANK(rounds_cum_time[[#This Row],[42]],rounds_cum_time[42],1),"."))</f>
        <v>52.</v>
      </c>
      <c r="AZ48" s="142" t="str">
        <f>IF(ISBLANK(laps_times[[#This Row],[43]]),"DNF",CONCATENATE(RANK(rounds_cum_time[[#This Row],[43]],rounds_cum_time[43],1),"."))</f>
        <v>52.</v>
      </c>
      <c r="BA48" s="142" t="str">
        <f>IF(ISBLANK(laps_times[[#This Row],[44]]),"DNF",CONCATENATE(RANK(rounds_cum_time[[#This Row],[44]],rounds_cum_time[44],1),"."))</f>
        <v>51.</v>
      </c>
      <c r="BB48" s="142" t="str">
        <f>IF(ISBLANK(laps_times[[#This Row],[45]]),"DNF",CONCATENATE(RANK(rounds_cum_time[[#This Row],[45]],rounds_cum_time[45],1),"."))</f>
        <v>50.</v>
      </c>
      <c r="BC48" s="142" t="str">
        <f>IF(ISBLANK(laps_times[[#This Row],[46]]),"DNF",CONCATENATE(RANK(rounds_cum_time[[#This Row],[46]],rounds_cum_time[46],1),"."))</f>
        <v>52.</v>
      </c>
      <c r="BD48" s="142" t="str">
        <f>IF(ISBLANK(laps_times[[#This Row],[47]]),"DNF",CONCATENATE(RANK(rounds_cum_time[[#This Row],[47]],rounds_cum_time[47],1),"."))</f>
        <v>52.</v>
      </c>
      <c r="BE48" s="142" t="str">
        <f>IF(ISBLANK(laps_times[[#This Row],[48]]),"DNF",CONCATENATE(RANK(rounds_cum_time[[#This Row],[48]],rounds_cum_time[48],1),"."))</f>
        <v>52.</v>
      </c>
      <c r="BF48" s="142" t="str">
        <f>IF(ISBLANK(laps_times[[#This Row],[49]]),"DNF",CONCATENATE(RANK(rounds_cum_time[[#This Row],[49]],rounds_cum_time[49],1),"."))</f>
        <v>52.</v>
      </c>
      <c r="BG48" s="142" t="str">
        <f>IF(ISBLANK(laps_times[[#This Row],[50]]),"DNF",CONCATENATE(RANK(rounds_cum_time[[#This Row],[50]],rounds_cum_time[50],1),"."))</f>
        <v>53.</v>
      </c>
      <c r="BH48" s="142" t="str">
        <f>IF(ISBLANK(laps_times[[#This Row],[51]]),"DNF",CONCATENATE(RANK(rounds_cum_time[[#This Row],[51]],rounds_cum_time[51],1),"."))</f>
        <v>52.</v>
      </c>
      <c r="BI48" s="142" t="str">
        <f>IF(ISBLANK(laps_times[[#This Row],[52]]),"DNF",CONCATENATE(RANK(rounds_cum_time[[#This Row],[52]],rounds_cum_time[52],1),"."))</f>
        <v>52.</v>
      </c>
      <c r="BJ48" s="142" t="str">
        <f>IF(ISBLANK(laps_times[[#This Row],[53]]),"DNF",CONCATENATE(RANK(rounds_cum_time[[#This Row],[53]],rounds_cum_time[53],1),"."))</f>
        <v>53.</v>
      </c>
      <c r="BK48" s="142" t="str">
        <f>IF(ISBLANK(laps_times[[#This Row],[54]]),"DNF",CONCATENATE(RANK(rounds_cum_time[[#This Row],[54]],rounds_cum_time[54],1),"."))</f>
        <v>50.</v>
      </c>
      <c r="BL48" s="142" t="str">
        <f>IF(ISBLANK(laps_times[[#This Row],[55]]),"DNF",CONCATENATE(RANK(rounds_cum_time[[#This Row],[55]],rounds_cum_time[55],1),"."))</f>
        <v>46.</v>
      </c>
      <c r="BM48" s="142" t="str">
        <f>IF(ISBLANK(laps_times[[#This Row],[56]]),"DNF",CONCATENATE(RANK(rounds_cum_time[[#This Row],[56]],rounds_cum_time[56],1),"."))</f>
        <v>45.</v>
      </c>
      <c r="BN48" s="142" t="str">
        <f>IF(ISBLANK(laps_times[[#This Row],[57]]),"DNF",CONCATENATE(RANK(rounds_cum_time[[#This Row],[57]],rounds_cum_time[57],1),"."))</f>
        <v>45.</v>
      </c>
      <c r="BO48" s="142" t="str">
        <f>IF(ISBLANK(laps_times[[#This Row],[58]]),"DNF",CONCATENATE(RANK(rounds_cum_time[[#This Row],[58]],rounds_cum_time[58],1),"."))</f>
        <v>45.</v>
      </c>
      <c r="BP48" s="142" t="str">
        <f>IF(ISBLANK(laps_times[[#This Row],[59]]),"DNF",CONCATENATE(RANK(rounds_cum_time[[#This Row],[59]],rounds_cum_time[59],1),"."))</f>
        <v>45.</v>
      </c>
      <c r="BQ48" s="142" t="str">
        <f>IF(ISBLANK(laps_times[[#This Row],[60]]),"DNF",CONCATENATE(RANK(rounds_cum_time[[#This Row],[60]],rounds_cum_time[60],1),"."))</f>
        <v>43.</v>
      </c>
      <c r="BR48" s="142" t="str">
        <f>IF(ISBLANK(laps_times[[#This Row],[61]]),"DNF",CONCATENATE(RANK(rounds_cum_time[[#This Row],[61]],rounds_cum_time[61],1),"."))</f>
        <v>43.</v>
      </c>
      <c r="BS48" s="142" t="str">
        <f>IF(ISBLANK(laps_times[[#This Row],[62]]),"DNF",CONCATENATE(RANK(rounds_cum_time[[#This Row],[62]],rounds_cum_time[62],1),"."))</f>
        <v>43.</v>
      </c>
      <c r="BT48" s="143" t="str">
        <f>IF(ISBLANK(laps_times[[#This Row],[63]]),"DNF",CONCATENATE(RANK(rounds_cum_time[[#This Row],[63]],rounds_cum_time[63],1),"."))</f>
        <v>43.</v>
      </c>
    </row>
    <row r="49" spans="2:72" x14ac:dyDescent="0.2">
      <c r="B49" s="130">
        <f>laps_times[[#This Row],[poř]]</f>
        <v>44</v>
      </c>
      <c r="C49" s="141">
        <f>laps_times[[#This Row],[s.č.]]</f>
        <v>135</v>
      </c>
      <c r="D49" s="131" t="str">
        <f>laps_times[[#This Row],[jméno]]</f>
        <v>Ulma  Tomáš</v>
      </c>
      <c r="E49" s="132">
        <f>laps_times[[#This Row],[roč]]</f>
        <v>1964</v>
      </c>
      <c r="F49" s="132" t="str">
        <f>laps_times[[#This Row],[kat]]</f>
        <v>MC</v>
      </c>
      <c r="G49" s="132">
        <f>laps_times[[#This Row],[poř_kat]]</f>
        <v>10</v>
      </c>
      <c r="H49" s="131" t="str">
        <f>laps_times[[#This Row],[klub]]</f>
        <v>-</v>
      </c>
      <c r="I49" s="134">
        <f>laps_times[[#This Row],[celk. čas]]</f>
        <v>0.15236221064814814</v>
      </c>
      <c r="J49" s="142" t="str">
        <f>IF(ISBLANK(laps_times[[#This Row],[1]]),"DNF",CONCATENATE(RANK(rounds_cum_time[[#This Row],[1]],rounds_cum_time[1],1),"."))</f>
        <v>64.</v>
      </c>
      <c r="K49" s="142" t="str">
        <f>IF(ISBLANK(laps_times[[#This Row],[2]]),"DNF",CONCATENATE(RANK(rounds_cum_time[[#This Row],[2]],rounds_cum_time[2],1),"."))</f>
        <v>68.</v>
      </c>
      <c r="L49" s="142" t="str">
        <f>IF(ISBLANK(laps_times[[#This Row],[3]]),"DNF",CONCATENATE(RANK(rounds_cum_time[[#This Row],[3]],rounds_cum_time[3],1),"."))</f>
        <v>66.</v>
      </c>
      <c r="M49" s="142" t="str">
        <f>IF(ISBLANK(laps_times[[#This Row],[4]]),"DNF",CONCATENATE(RANK(rounds_cum_time[[#This Row],[4]],rounds_cum_time[4],1),"."))</f>
        <v>63.</v>
      </c>
      <c r="N49" s="142" t="str">
        <f>IF(ISBLANK(laps_times[[#This Row],[5]]),"DNF",CONCATENATE(RANK(rounds_cum_time[[#This Row],[5]],rounds_cum_time[5],1),"."))</f>
        <v>69.</v>
      </c>
      <c r="O49" s="142" t="str">
        <f>IF(ISBLANK(laps_times[[#This Row],[6]]),"DNF",CONCATENATE(RANK(rounds_cum_time[[#This Row],[6]],rounds_cum_time[6],1),"."))</f>
        <v>63.</v>
      </c>
      <c r="P49" s="142" t="str">
        <f>IF(ISBLANK(laps_times[[#This Row],[7]]),"DNF",CONCATENATE(RANK(rounds_cum_time[[#This Row],[7]],rounds_cum_time[7],1),"."))</f>
        <v>61.</v>
      </c>
      <c r="Q49" s="142" t="str">
        <f>IF(ISBLANK(laps_times[[#This Row],[8]]),"DNF",CONCATENATE(RANK(rounds_cum_time[[#This Row],[8]],rounds_cum_time[8],1),"."))</f>
        <v>63.</v>
      </c>
      <c r="R49" s="142" t="str">
        <f>IF(ISBLANK(laps_times[[#This Row],[9]]),"DNF",CONCATENATE(RANK(rounds_cum_time[[#This Row],[9]],rounds_cum_time[9],1),"."))</f>
        <v>62.</v>
      </c>
      <c r="S49" s="142" t="str">
        <f>IF(ISBLANK(laps_times[[#This Row],[10]]),"DNF",CONCATENATE(RANK(rounds_cum_time[[#This Row],[10]],rounds_cum_time[10],1),"."))</f>
        <v>61.</v>
      </c>
      <c r="T49" s="142" t="str">
        <f>IF(ISBLANK(laps_times[[#This Row],[11]]),"DNF",CONCATENATE(RANK(rounds_cum_time[[#This Row],[11]],rounds_cum_time[11],1),"."))</f>
        <v>61.</v>
      </c>
      <c r="U49" s="142" t="str">
        <f>IF(ISBLANK(laps_times[[#This Row],[12]]),"DNF",CONCATENATE(RANK(rounds_cum_time[[#This Row],[12]],rounds_cum_time[12],1),"."))</f>
        <v>61.</v>
      </c>
      <c r="V49" s="142" t="str">
        <f>IF(ISBLANK(laps_times[[#This Row],[13]]),"DNF",CONCATENATE(RANK(rounds_cum_time[[#This Row],[13]],rounds_cum_time[13],1),"."))</f>
        <v>61.</v>
      </c>
      <c r="W49" s="142" t="str">
        <f>IF(ISBLANK(laps_times[[#This Row],[14]]),"DNF",CONCATENATE(RANK(rounds_cum_time[[#This Row],[14]],rounds_cum_time[14],1),"."))</f>
        <v>61.</v>
      </c>
      <c r="X49" s="142" t="str">
        <f>IF(ISBLANK(laps_times[[#This Row],[15]]),"DNF",CONCATENATE(RANK(rounds_cum_time[[#This Row],[15]],rounds_cum_time[15],1),"."))</f>
        <v>62.</v>
      </c>
      <c r="Y49" s="142" t="str">
        <f>IF(ISBLANK(laps_times[[#This Row],[16]]),"DNF",CONCATENATE(RANK(rounds_cum_time[[#This Row],[16]],rounds_cum_time[16],1),"."))</f>
        <v>65.</v>
      </c>
      <c r="Z49" s="142" t="str">
        <f>IF(ISBLANK(laps_times[[#This Row],[17]]),"DNF",CONCATENATE(RANK(rounds_cum_time[[#This Row],[17]],rounds_cum_time[17],1),"."))</f>
        <v>65.</v>
      </c>
      <c r="AA49" s="142" t="str">
        <f>IF(ISBLANK(laps_times[[#This Row],[18]]),"DNF",CONCATENATE(RANK(rounds_cum_time[[#This Row],[18]],rounds_cum_time[18],1),"."))</f>
        <v>64.</v>
      </c>
      <c r="AB49" s="142" t="str">
        <f>IF(ISBLANK(laps_times[[#This Row],[19]]),"DNF",CONCATENATE(RANK(rounds_cum_time[[#This Row],[19]],rounds_cum_time[19],1),"."))</f>
        <v>65.</v>
      </c>
      <c r="AC49" s="142" t="str">
        <f>IF(ISBLANK(laps_times[[#This Row],[20]]),"DNF",CONCATENATE(RANK(rounds_cum_time[[#This Row],[20]],rounds_cum_time[20],1),"."))</f>
        <v>65.</v>
      </c>
      <c r="AD49" s="142" t="str">
        <f>IF(ISBLANK(laps_times[[#This Row],[21]]),"DNF",CONCATENATE(RANK(rounds_cum_time[[#This Row],[21]],rounds_cum_time[21],1),"."))</f>
        <v>65.</v>
      </c>
      <c r="AE49" s="142" t="str">
        <f>IF(ISBLANK(laps_times[[#This Row],[22]]),"DNF",CONCATENATE(RANK(rounds_cum_time[[#This Row],[22]],rounds_cum_time[22],1),"."))</f>
        <v>66.</v>
      </c>
      <c r="AF49" s="142" t="str">
        <f>IF(ISBLANK(laps_times[[#This Row],[23]]),"DNF",CONCATENATE(RANK(rounds_cum_time[[#This Row],[23]],rounds_cum_time[23],1),"."))</f>
        <v>66.</v>
      </c>
      <c r="AG49" s="142" t="str">
        <f>IF(ISBLANK(laps_times[[#This Row],[24]]),"DNF",CONCATENATE(RANK(rounds_cum_time[[#This Row],[24]],rounds_cum_time[24],1),"."))</f>
        <v>66.</v>
      </c>
      <c r="AH49" s="142" t="str">
        <f>IF(ISBLANK(laps_times[[#This Row],[25]]),"DNF",CONCATENATE(RANK(rounds_cum_time[[#This Row],[25]],rounds_cum_time[25],1),"."))</f>
        <v>65.</v>
      </c>
      <c r="AI49" s="142" t="str">
        <f>IF(ISBLANK(laps_times[[#This Row],[26]]),"DNF",CONCATENATE(RANK(rounds_cum_time[[#This Row],[26]],rounds_cum_time[26],1),"."))</f>
        <v>65.</v>
      </c>
      <c r="AJ49" s="142" t="str">
        <f>IF(ISBLANK(laps_times[[#This Row],[27]]),"DNF",CONCATENATE(RANK(rounds_cum_time[[#This Row],[27]],rounds_cum_time[27],1),"."))</f>
        <v>65.</v>
      </c>
      <c r="AK49" s="142" t="str">
        <f>IF(ISBLANK(laps_times[[#This Row],[28]]),"DNF",CONCATENATE(RANK(rounds_cum_time[[#This Row],[28]],rounds_cum_time[28],1),"."))</f>
        <v>64.</v>
      </c>
      <c r="AL49" s="142" t="str">
        <f>IF(ISBLANK(laps_times[[#This Row],[29]]),"DNF",CONCATENATE(RANK(rounds_cum_time[[#This Row],[29]],rounds_cum_time[29],1),"."))</f>
        <v>65.</v>
      </c>
      <c r="AM49" s="142" t="str">
        <f>IF(ISBLANK(laps_times[[#This Row],[30]]),"DNF",CONCATENATE(RANK(rounds_cum_time[[#This Row],[30]],rounds_cum_time[30],1),"."))</f>
        <v>65.</v>
      </c>
      <c r="AN49" s="142" t="str">
        <f>IF(ISBLANK(laps_times[[#This Row],[31]]),"DNF",CONCATENATE(RANK(rounds_cum_time[[#This Row],[31]],rounds_cum_time[31],1),"."))</f>
        <v>65.</v>
      </c>
      <c r="AO49" s="142" t="str">
        <f>IF(ISBLANK(laps_times[[#This Row],[32]]),"DNF",CONCATENATE(RANK(rounds_cum_time[[#This Row],[32]],rounds_cum_time[32],1),"."))</f>
        <v>64.</v>
      </c>
      <c r="AP49" s="142" t="str">
        <f>IF(ISBLANK(laps_times[[#This Row],[33]]),"DNF",CONCATENATE(RANK(rounds_cum_time[[#This Row],[33]],rounds_cum_time[33],1),"."))</f>
        <v>64.</v>
      </c>
      <c r="AQ49" s="142" t="str">
        <f>IF(ISBLANK(laps_times[[#This Row],[34]]),"DNF",CONCATENATE(RANK(rounds_cum_time[[#This Row],[34]],rounds_cum_time[34],1),"."))</f>
        <v>64.</v>
      </c>
      <c r="AR49" s="142" t="str">
        <f>IF(ISBLANK(laps_times[[#This Row],[35]]),"DNF",CONCATENATE(RANK(rounds_cum_time[[#This Row],[35]],rounds_cum_time[35],1),"."))</f>
        <v>64.</v>
      </c>
      <c r="AS49" s="142" t="str">
        <f>IF(ISBLANK(laps_times[[#This Row],[36]]),"DNF",CONCATENATE(RANK(rounds_cum_time[[#This Row],[36]],rounds_cum_time[36],1),"."))</f>
        <v>64.</v>
      </c>
      <c r="AT49" s="142" t="str">
        <f>IF(ISBLANK(laps_times[[#This Row],[37]]),"DNF",CONCATENATE(RANK(rounds_cum_time[[#This Row],[37]],rounds_cum_time[37],1),"."))</f>
        <v>62.</v>
      </c>
      <c r="AU49" s="142" t="str">
        <f>IF(ISBLANK(laps_times[[#This Row],[38]]),"DNF",CONCATENATE(RANK(rounds_cum_time[[#This Row],[38]],rounds_cum_time[38],1),"."))</f>
        <v>62.</v>
      </c>
      <c r="AV49" s="142" t="str">
        <f>IF(ISBLANK(laps_times[[#This Row],[39]]),"DNF",CONCATENATE(RANK(rounds_cum_time[[#This Row],[39]],rounds_cum_time[39],1),"."))</f>
        <v>62.</v>
      </c>
      <c r="AW49" s="142" t="str">
        <f>IF(ISBLANK(laps_times[[#This Row],[40]]),"DNF",CONCATENATE(RANK(rounds_cum_time[[#This Row],[40]],rounds_cum_time[40],1),"."))</f>
        <v>61.</v>
      </c>
      <c r="AX49" s="142" t="str">
        <f>IF(ISBLANK(laps_times[[#This Row],[41]]),"DNF",CONCATENATE(RANK(rounds_cum_time[[#This Row],[41]],rounds_cum_time[41],1),"."))</f>
        <v>60.</v>
      </c>
      <c r="AY49" s="142" t="str">
        <f>IF(ISBLANK(laps_times[[#This Row],[42]]),"DNF",CONCATENATE(RANK(rounds_cum_time[[#This Row],[42]],rounds_cum_time[42],1),"."))</f>
        <v>60.</v>
      </c>
      <c r="AZ49" s="142" t="str">
        <f>IF(ISBLANK(laps_times[[#This Row],[43]]),"DNF",CONCATENATE(RANK(rounds_cum_time[[#This Row],[43]],rounds_cum_time[43],1),"."))</f>
        <v>60.</v>
      </c>
      <c r="BA49" s="142" t="str">
        <f>IF(ISBLANK(laps_times[[#This Row],[44]]),"DNF",CONCATENATE(RANK(rounds_cum_time[[#This Row],[44]],rounds_cum_time[44],1),"."))</f>
        <v>60.</v>
      </c>
      <c r="BB49" s="142" t="str">
        <f>IF(ISBLANK(laps_times[[#This Row],[45]]),"DNF",CONCATENATE(RANK(rounds_cum_time[[#This Row],[45]],rounds_cum_time[45],1),"."))</f>
        <v>59.</v>
      </c>
      <c r="BC49" s="142" t="str">
        <f>IF(ISBLANK(laps_times[[#This Row],[46]]),"DNF",CONCATENATE(RANK(rounds_cum_time[[#This Row],[46]],rounds_cum_time[46],1),"."))</f>
        <v>59.</v>
      </c>
      <c r="BD49" s="142" t="str">
        <f>IF(ISBLANK(laps_times[[#This Row],[47]]),"DNF",CONCATENATE(RANK(rounds_cum_time[[#This Row],[47]],rounds_cum_time[47],1),"."))</f>
        <v>59.</v>
      </c>
      <c r="BE49" s="142" t="str">
        <f>IF(ISBLANK(laps_times[[#This Row],[48]]),"DNF",CONCATENATE(RANK(rounds_cum_time[[#This Row],[48]],rounds_cum_time[48],1),"."))</f>
        <v>58.</v>
      </c>
      <c r="BF49" s="142" t="str">
        <f>IF(ISBLANK(laps_times[[#This Row],[49]]),"DNF",CONCATENATE(RANK(rounds_cum_time[[#This Row],[49]],rounds_cum_time[49],1),"."))</f>
        <v>58.</v>
      </c>
      <c r="BG49" s="142" t="str">
        <f>IF(ISBLANK(laps_times[[#This Row],[50]]),"DNF",CONCATENATE(RANK(rounds_cum_time[[#This Row],[50]],rounds_cum_time[50],1),"."))</f>
        <v>58.</v>
      </c>
      <c r="BH49" s="142" t="str">
        <f>IF(ISBLANK(laps_times[[#This Row],[51]]),"DNF",CONCATENATE(RANK(rounds_cum_time[[#This Row],[51]],rounds_cum_time[51],1),"."))</f>
        <v>57.</v>
      </c>
      <c r="BI49" s="142" t="str">
        <f>IF(ISBLANK(laps_times[[#This Row],[52]]),"DNF",CONCATENATE(RANK(rounds_cum_time[[#This Row],[52]],rounds_cum_time[52],1),"."))</f>
        <v>57.</v>
      </c>
      <c r="BJ49" s="142" t="str">
        <f>IF(ISBLANK(laps_times[[#This Row],[53]]),"DNF",CONCATENATE(RANK(rounds_cum_time[[#This Row],[53]],rounds_cum_time[53],1),"."))</f>
        <v>56.</v>
      </c>
      <c r="BK49" s="142" t="str">
        <f>IF(ISBLANK(laps_times[[#This Row],[54]]),"DNF",CONCATENATE(RANK(rounds_cum_time[[#This Row],[54]],rounds_cum_time[54],1),"."))</f>
        <v>54.</v>
      </c>
      <c r="BL49" s="142" t="str">
        <f>IF(ISBLANK(laps_times[[#This Row],[55]]),"DNF",CONCATENATE(RANK(rounds_cum_time[[#This Row],[55]],rounds_cum_time[55],1),"."))</f>
        <v>52.</v>
      </c>
      <c r="BM49" s="142" t="str">
        <f>IF(ISBLANK(laps_times[[#This Row],[56]]),"DNF",CONCATENATE(RANK(rounds_cum_time[[#This Row],[56]],rounds_cum_time[56],1),"."))</f>
        <v>52.</v>
      </c>
      <c r="BN49" s="142" t="str">
        <f>IF(ISBLANK(laps_times[[#This Row],[57]]),"DNF",CONCATENATE(RANK(rounds_cum_time[[#This Row],[57]],rounds_cum_time[57],1),"."))</f>
        <v>49.</v>
      </c>
      <c r="BO49" s="142" t="str">
        <f>IF(ISBLANK(laps_times[[#This Row],[58]]),"DNF",CONCATENATE(RANK(rounds_cum_time[[#This Row],[58]],rounds_cum_time[58],1),"."))</f>
        <v>48.</v>
      </c>
      <c r="BP49" s="142" t="str">
        <f>IF(ISBLANK(laps_times[[#This Row],[59]]),"DNF",CONCATENATE(RANK(rounds_cum_time[[#This Row],[59]],rounds_cum_time[59],1),"."))</f>
        <v>48.</v>
      </c>
      <c r="BQ49" s="142" t="str">
        <f>IF(ISBLANK(laps_times[[#This Row],[60]]),"DNF",CONCATENATE(RANK(rounds_cum_time[[#This Row],[60]],rounds_cum_time[60],1),"."))</f>
        <v>47.</v>
      </c>
      <c r="BR49" s="142" t="str">
        <f>IF(ISBLANK(laps_times[[#This Row],[61]]),"DNF",CONCATENATE(RANK(rounds_cum_time[[#This Row],[61]],rounds_cum_time[61],1),"."))</f>
        <v>45.</v>
      </c>
      <c r="BS49" s="142" t="str">
        <f>IF(ISBLANK(laps_times[[#This Row],[62]]),"DNF",CONCATENATE(RANK(rounds_cum_time[[#This Row],[62]],rounds_cum_time[62],1),"."))</f>
        <v>44.</v>
      </c>
      <c r="BT49" s="143" t="str">
        <f>IF(ISBLANK(laps_times[[#This Row],[63]]),"DNF",CONCATENATE(RANK(rounds_cum_time[[#This Row],[63]],rounds_cum_time[63],1),"."))</f>
        <v>44.</v>
      </c>
    </row>
    <row r="50" spans="2:72" x14ac:dyDescent="0.2">
      <c r="B50" s="130">
        <f>laps_times[[#This Row],[poř]]</f>
        <v>45</v>
      </c>
      <c r="C50" s="141">
        <f>laps_times[[#This Row],[s.č.]]</f>
        <v>104</v>
      </c>
      <c r="D50" s="131" t="str">
        <f>laps_times[[#This Row],[jméno]]</f>
        <v>Beránek Josef</v>
      </c>
      <c r="E50" s="132">
        <f>laps_times[[#This Row],[roč]]</f>
        <v>1958</v>
      </c>
      <c r="F50" s="132" t="str">
        <f>laps_times[[#This Row],[kat]]</f>
        <v>MC</v>
      </c>
      <c r="G50" s="132">
        <f>laps_times[[#This Row],[poř_kat]]</f>
        <v>11</v>
      </c>
      <c r="H50" s="131" t="str">
        <f>laps_times[[#This Row],[klub]]</f>
        <v>Maraton Klub Kladno</v>
      </c>
      <c r="I50" s="134">
        <f>laps_times[[#This Row],[celk. čas]]</f>
        <v>0.15271434027777778</v>
      </c>
      <c r="J50" s="142" t="str">
        <f>IF(ISBLANK(laps_times[[#This Row],[1]]),"DNF",CONCATENATE(RANK(rounds_cum_time[[#This Row],[1]],rounds_cum_time[1],1),"."))</f>
        <v>43.</v>
      </c>
      <c r="K50" s="142" t="str">
        <f>IF(ISBLANK(laps_times[[#This Row],[2]]),"DNF",CONCATENATE(RANK(rounds_cum_time[[#This Row],[2]],rounds_cum_time[2],1),"."))</f>
        <v>45.</v>
      </c>
      <c r="L50" s="142" t="str">
        <f>IF(ISBLANK(laps_times[[#This Row],[3]]),"DNF",CONCATENATE(RANK(rounds_cum_time[[#This Row],[3]],rounds_cum_time[3],1),"."))</f>
        <v>44.</v>
      </c>
      <c r="M50" s="142" t="str">
        <f>IF(ISBLANK(laps_times[[#This Row],[4]]),"DNF",CONCATENATE(RANK(rounds_cum_time[[#This Row],[4]],rounds_cum_time[4],1),"."))</f>
        <v>48.</v>
      </c>
      <c r="N50" s="142" t="str">
        <f>IF(ISBLANK(laps_times[[#This Row],[5]]),"DNF",CONCATENATE(RANK(rounds_cum_time[[#This Row],[5]],rounds_cum_time[5],1),"."))</f>
        <v>49.</v>
      </c>
      <c r="O50" s="142" t="str">
        <f>IF(ISBLANK(laps_times[[#This Row],[6]]),"DNF",CONCATENATE(RANK(rounds_cum_time[[#This Row],[6]],rounds_cum_time[6],1),"."))</f>
        <v>49.</v>
      </c>
      <c r="P50" s="142" t="str">
        <f>IF(ISBLANK(laps_times[[#This Row],[7]]),"DNF",CONCATENATE(RANK(rounds_cum_time[[#This Row],[7]],rounds_cum_time[7],1),"."))</f>
        <v>50.</v>
      </c>
      <c r="Q50" s="142" t="str">
        <f>IF(ISBLANK(laps_times[[#This Row],[8]]),"DNF",CONCATENATE(RANK(rounds_cum_time[[#This Row],[8]],rounds_cum_time[8],1),"."))</f>
        <v>51.</v>
      </c>
      <c r="R50" s="142" t="str">
        <f>IF(ISBLANK(laps_times[[#This Row],[9]]),"DNF",CONCATENATE(RANK(rounds_cum_time[[#This Row],[9]],rounds_cum_time[9],1),"."))</f>
        <v>50.</v>
      </c>
      <c r="S50" s="142" t="str">
        <f>IF(ISBLANK(laps_times[[#This Row],[10]]),"DNF",CONCATENATE(RANK(rounds_cum_time[[#This Row],[10]],rounds_cum_time[10],1),"."))</f>
        <v>51.</v>
      </c>
      <c r="T50" s="142" t="str">
        <f>IF(ISBLANK(laps_times[[#This Row],[11]]),"DNF",CONCATENATE(RANK(rounds_cum_time[[#This Row],[11]],rounds_cum_time[11],1),"."))</f>
        <v>52.</v>
      </c>
      <c r="U50" s="142" t="str">
        <f>IF(ISBLANK(laps_times[[#This Row],[12]]),"DNF",CONCATENATE(RANK(rounds_cum_time[[#This Row],[12]],rounds_cum_time[12],1),"."))</f>
        <v>53.</v>
      </c>
      <c r="V50" s="142" t="str">
        <f>IF(ISBLANK(laps_times[[#This Row],[13]]),"DNF",CONCATENATE(RANK(rounds_cum_time[[#This Row],[13]],rounds_cum_time[13],1),"."))</f>
        <v>52.</v>
      </c>
      <c r="W50" s="142" t="str">
        <f>IF(ISBLANK(laps_times[[#This Row],[14]]),"DNF",CONCATENATE(RANK(rounds_cum_time[[#This Row],[14]],rounds_cum_time[14],1),"."))</f>
        <v>51.</v>
      </c>
      <c r="X50" s="142" t="str">
        <f>IF(ISBLANK(laps_times[[#This Row],[15]]),"DNF",CONCATENATE(RANK(rounds_cum_time[[#This Row],[15]],rounds_cum_time[15],1),"."))</f>
        <v>51.</v>
      </c>
      <c r="Y50" s="142" t="str">
        <f>IF(ISBLANK(laps_times[[#This Row],[16]]),"DNF",CONCATENATE(RANK(rounds_cum_time[[#This Row],[16]],rounds_cum_time[16],1),"."))</f>
        <v>51.</v>
      </c>
      <c r="Z50" s="142" t="str">
        <f>IF(ISBLANK(laps_times[[#This Row],[17]]),"DNF",CONCATENATE(RANK(rounds_cum_time[[#This Row],[17]],rounds_cum_time[17],1),"."))</f>
        <v>51.</v>
      </c>
      <c r="AA50" s="142" t="str">
        <f>IF(ISBLANK(laps_times[[#This Row],[18]]),"DNF",CONCATENATE(RANK(rounds_cum_time[[#This Row],[18]],rounds_cum_time[18],1),"."))</f>
        <v>53.</v>
      </c>
      <c r="AB50" s="142" t="str">
        <f>IF(ISBLANK(laps_times[[#This Row],[19]]),"DNF",CONCATENATE(RANK(rounds_cum_time[[#This Row],[19]],rounds_cum_time[19],1),"."))</f>
        <v>53.</v>
      </c>
      <c r="AC50" s="142" t="str">
        <f>IF(ISBLANK(laps_times[[#This Row],[20]]),"DNF",CONCATENATE(RANK(rounds_cum_time[[#This Row],[20]],rounds_cum_time[20],1),"."))</f>
        <v>57.</v>
      </c>
      <c r="AD50" s="142" t="str">
        <f>IF(ISBLANK(laps_times[[#This Row],[21]]),"DNF",CONCATENATE(RANK(rounds_cum_time[[#This Row],[21]],rounds_cum_time[21],1),"."))</f>
        <v>59.</v>
      </c>
      <c r="AE50" s="142" t="str">
        <f>IF(ISBLANK(laps_times[[#This Row],[22]]),"DNF",CONCATENATE(RANK(rounds_cum_time[[#This Row],[22]],rounds_cum_time[22],1),"."))</f>
        <v>59.</v>
      </c>
      <c r="AF50" s="142" t="str">
        <f>IF(ISBLANK(laps_times[[#This Row],[23]]),"DNF",CONCATENATE(RANK(rounds_cum_time[[#This Row],[23]],rounds_cum_time[23],1),"."))</f>
        <v>61.</v>
      </c>
      <c r="AG50" s="142" t="str">
        <f>IF(ISBLANK(laps_times[[#This Row],[24]]),"DNF",CONCATENATE(RANK(rounds_cum_time[[#This Row],[24]],rounds_cum_time[24],1),"."))</f>
        <v>61.</v>
      </c>
      <c r="AH50" s="142" t="str">
        <f>IF(ISBLANK(laps_times[[#This Row],[25]]),"DNF",CONCATENATE(RANK(rounds_cum_time[[#This Row],[25]],rounds_cum_time[25],1),"."))</f>
        <v>62.</v>
      </c>
      <c r="AI50" s="142" t="str">
        <f>IF(ISBLANK(laps_times[[#This Row],[26]]),"DNF",CONCATENATE(RANK(rounds_cum_time[[#This Row],[26]],rounds_cum_time[26],1),"."))</f>
        <v>62.</v>
      </c>
      <c r="AJ50" s="142" t="str">
        <f>IF(ISBLANK(laps_times[[#This Row],[27]]),"DNF",CONCATENATE(RANK(rounds_cum_time[[#This Row],[27]],rounds_cum_time[27],1),"."))</f>
        <v>62.</v>
      </c>
      <c r="AK50" s="142" t="str">
        <f>IF(ISBLANK(laps_times[[#This Row],[28]]),"DNF",CONCATENATE(RANK(rounds_cum_time[[#This Row],[28]],rounds_cum_time[28],1),"."))</f>
        <v>62.</v>
      </c>
      <c r="AL50" s="142" t="str">
        <f>IF(ISBLANK(laps_times[[#This Row],[29]]),"DNF",CONCATENATE(RANK(rounds_cum_time[[#This Row],[29]],rounds_cum_time[29],1),"."))</f>
        <v>62.</v>
      </c>
      <c r="AM50" s="142" t="str">
        <f>IF(ISBLANK(laps_times[[#This Row],[30]]),"DNF",CONCATENATE(RANK(rounds_cum_time[[#This Row],[30]],rounds_cum_time[30],1),"."))</f>
        <v>61.</v>
      </c>
      <c r="AN50" s="142" t="str">
        <f>IF(ISBLANK(laps_times[[#This Row],[31]]),"DNF",CONCATENATE(RANK(rounds_cum_time[[#This Row],[31]],rounds_cum_time[31],1),"."))</f>
        <v>61.</v>
      </c>
      <c r="AO50" s="142" t="str">
        <f>IF(ISBLANK(laps_times[[#This Row],[32]]),"DNF",CONCATENATE(RANK(rounds_cum_time[[#This Row],[32]],rounds_cum_time[32],1),"."))</f>
        <v>61.</v>
      </c>
      <c r="AP50" s="142" t="str">
        <f>IF(ISBLANK(laps_times[[#This Row],[33]]),"DNF",CONCATENATE(RANK(rounds_cum_time[[#This Row],[33]],rounds_cum_time[33],1),"."))</f>
        <v>61.</v>
      </c>
      <c r="AQ50" s="142" t="str">
        <f>IF(ISBLANK(laps_times[[#This Row],[34]]),"DNF",CONCATENATE(RANK(rounds_cum_time[[#This Row],[34]],rounds_cum_time[34],1),"."))</f>
        <v>60.</v>
      </c>
      <c r="AR50" s="142" t="str">
        <f>IF(ISBLANK(laps_times[[#This Row],[35]]),"DNF",CONCATENATE(RANK(rounds_cum_time[[#This Row],[35]],rounds_cum_time[35],1),"."))</f>
        <v>59.</v>
      </c>
      <c r="AS50" s="142" t="str">
        <f>IF(ISBLANK(laps_times[[#This Row],[36]]),"DNF",CONCATENATE(RANK(rounds_cum_time[[#This Row],[36]],rounds_cum_time[36],1),"."))</f>
        <v>57.</v>
      </c>
      <c r="AT50" s="142" t="str">
        <f>IF(ISBLANK(laps_times[[#This Row],[37]]),"DNF",CONCATENATE(RANK(rounds_cum_time[[#This Row],[37]],rounds_cum_time[37],1),"."))</f>
        <v>56.</v>
      </c>
      <c r="AU50" s="142" t="str">
        <f>IF(ISBLANK(laps_times[[#This Row],[38]]),"DNF",CONCATENATE(RANK(rounds_cum_time[[#This Row],[38]],rounds_cum_time[38],1),"."))</f>
        <v>56.</v>
      </c>
      <c r="AV50" s="142" t="str">
        <f>IF(ISBLANK(laps_times[[#This Row],[39]]),"DNF",CONCATENATE(RANK(rounds_cum_time[[#This Row],[39]],rounds_cum_time[39],1),"."))</f>
        <v>56.</v>
      </c>
      <c r="AW50" s="142" t="str">
        <f>IF(ISBLANK(laps_times[[#This Row],[40]]),"DNF",CONCATENATE(RANK(rounds_cum_time[[#This Row],[40]],rounds_cum_time[40],1),"."))</f>
        <v>57.</v>
      </c>
      <c r="AX50" s="142" t="str">
        <f>IF(ISBLANK(laps_times[[#This Row],[41]]),"DNF",CONCATENATE(RANK(rounds_cum_time[[#This Row],[41]],rounds_cum_time[41],1),"."))</f>
        <v>56.</v>
      </c>
      <c r="AY50" s="142" t="str">
        <f>IF(ISBLANK(laps_times[[#This Row],[42]]),"DNF",CONCATENATE(RANK(rounds_cum_time[[#This Row],[42]],rounds_cum_time[42],1),"."))</f>
        <v>56.</v>
      </c>
      <c r="AZ50" s="142" t="str">
        <f>IF(ISBLANK(laps_times[[#This Row],[43]]),"DNF",CONCATENATE(RANK(rounds_cum_time[[#This Row],[43]],rounds_cum_time[43],1),"."))</f>
        <v>55.</v>
      </c>
      <c r="BA50" s="142" t="str">
        <f>IF(ISBLANK(laps_times[[#This Row],[44]]),"DNF",CONCATENATE(RANK(rounds_cum_time[[#This Row],[44]],rounds_cum_time[44],1),"."))</f>
        <v>53.</v>
      </c>
      <c r="BB50" s="142" t="str">
        <f>IF(ISBLANK(laps_times[[#This Row],[45]]),"DNF",CONCATENATE(RANK(rounds_cum_time[[#This Row],[45]],rounds_cum_time[45],1),"."))</f>
        <v>52.</v>
      </c>
      <c r="BC50" s="142" t="str">
        <f>IF(ISBLANK(laps_times[[#This Row],[46]]),"DNF",CONCATENATE(RANK(rounds_cum_time[[#This Row],[46]],rounds_cum_time[46],1),"."))</f>
        <v>51.</v>
      </c>
      <c r="BD50" s="142" t="str">
        <f>IF(ISBLANK(laps_times[[#This Row],[47]]),"DNF",CONCATENATE(RANK(rounds_cum_time[[#This Row],[47]],rounds_cum_time[47],1),"."))</f>
        <v>51.</v>
      </c>
      <c r="BE50" s="142" t="str">
        <f>IF(ISBLANK(laps_times[[#This Row],[48]]),"DNF",CONCATENATE(RANK(rounds_cum_time[[#This Row],[48]],rounds_cum_time[48],1),"."))</f>
        <v>51.</v>
      </c>
      <c r="BF50" s="142" t="str">
        <f>IF(ISBLANK(laps_times[[#This Row],[49]]),"DNF",CONCATENATE(RANK(rounds_cum_time[[#This Row],[49]],rounds_cum_time[49],1),"."))</f>
        <v>51.</v>
      </c>
      <c r="BG50" s="142" t="str">
        <f>IF(ISBLANK(laps_times[[#This Row],[50]]),"DNF",CONCATENATE(RANK(rounds_cum_time[[#This Row],[50]],rounds_cum_time[50],1),"."))</f>
        <v>49.</v>
      </c>
      <c r="BH50" s="142" t="str">
        <f>IF(ISBLANK(laps_times[[#This Row],[51]]),"DNF",CONCATENATE(RANK(rounds_cum_time[[#This Row],[51]],rounds_cum_time[51],1),"."))</f>
        <v>50.</v>
      </c>
      <c r="BI50" s="142" t="str">
        <f>IF(ISBLANK(laps_times[[#This Row],[52]]),"DNF",CONCATENATE(RANK(rounds_cum_time[[#This Row],[52]],rounds_cum_time[52],1),"."))</f>
        <v>50.</v>
      </c>
      <c r="BJ50" s="142" t="str">
        <f>IF(ISBLANK(laps_times[[#This Row],[53]]),"DNF",CONCATENATE(RANK(rounds_cum_time[[#This Row],[53]],rounds_cum_time[53],1),"."))</f>
        <v>48.</v>
      </c>
      <c r="BK50" s="142" t="str">
        <f>IF(ISBLANK(laps_times[[#This Row],[54]]),"DNF",CONCATENATE(RANK(rounds_cum_time[[#This Row],[54]],rounds_cum_time[54],1),"."))</f>
        <v>49.</v>
      </c>
      <c r="BL50" s="142" t="str">
        <f>IF(ISBLANK(laps_times[[#This Row],[55]]),"DNF",CONCATENATE(RANK(rounds_cum_time[[#This Row],[55]],rounds_cum_time[55],1),"."))</f>
        <v>47.</v>
      </c>
      <c r="BM50" s="142" t="str">
        <f>IF(ISBLANK(laps_times[[#This Row],[56]]),"DNF",CONCATENATE(RANK(rounds_cum_time[[#This Row],[56]],rounds_cum_time[56],1),"."))</f>
        <v>46.</v>
      </c>
      <c r="BN50" s="142" t="str">
        <f>IF(ISBLANK(laps_times[[#This Row],[57]]),"DNF",CONCATENATE(RANK(rounds_cum_time[[#This Row],[57]],rounds_cum_time[57],1),"."))</f>
        <v>46.</v>
      </c>
      <c r="BO50" s="142" t="str">
        <f>IF(ISBLANK(laps_times[[#This Row],[58]]),"DNF",CONCATENATE(RANK(rounds_cum_time[[#This Row],[58]],rounds_cum_time[58],1),"."))</f>
        <v>46.</v>
      </c>
      <c r="BP50" s="142" t="str">
        <f>IF(ISBLANK(laps_times[[#This Row],[59]]),"DNF",CONCATENATE(RANK(rounds_cum_time[[#This Row],[59]],rounds_cum_time[59],1),"."))</f>
        <v>46.</v>
      </c>
      <c r="BQ50" s="142" t="str">
        <f>IF(ISBLANK(laps_times[[#This Row],[60]]),"DNF",CONCATENATE(RANK(rounds_cum_time[[#This Row],[60]],rounds_cum_time[60],1),"."))</f>
        <v>46.</v>
      </c>
      <c r="BR50" s="142" t="str">
        <f>IF(ISBLANK(laps_times[[#This Row],[61]]),"DNF",CONCATENATE(RANK(rounds_cum_time[[#This Row],[61]],rounds_cum_time[61],1),"."))</f>
        <v>46.</v>
      </c>
      <c r="BS50" s="142" t="str">
        <f>IF(ISBLANK(laps_times[[#This Row],[62]]),"DNF",CONCATENATE(RANK(rounds_cum_time[[#This Row],[62]],rounds_cum_time[62],1),"."))</f>
        <v>45.</v>
      </c>
      <c r="BT50" s="143" t="str">
        <f>IF(ISBLANK(laps_times[[#This Row],[63]]),"DNF",CONCATENATE(RANK(rounds_cum_time[[#This Row],[63]],rounds_cum_time[63],1),"."))</f>
        <v>45.</v>
      </c>
    </row>
    <row r="51" spans="2:72" x14ac:dyDescent="0.2">
      <c r="B51" s="130">
        <f>laps_times[[#This Row],[poř]]</f>
        <v>46</v>
      </c>
      <c r="C51" s="141">
        <f>laps_times[[#This Row],[s.č.]]</f>
        <v>76</v>
      </c>
      <c r="D51" s="131" t="str">
        <f>laps_times[[#This Row],[jméno]]</f>
        <v>Kuželka Roman</v>
      </c>
      <c r="E51" s="132">
        <f>laps_times[[#This Row],[roč]]</f>
        <v>1979</v>
      </c>
      <c r="F51" s="132" t="str">
        <f>laps_times[[#This Row],[kat]]</f>
        <v>MA</v>
      </c>
      <c r="G51" s="132">
        <f>laps_times[[#This Row],[poř_kat]]</f>
        <v>11</v>
      </c>
      <c r="H51" s="131" t="str">
        <f>laps_times[[#This Row],[klub]]</f>
        <v>-</v>
      </c>
      <c r="I51" s="134">
        <f>laps_times[[#This Row],[celk. čas]]</f>
        <v>0.1528172337962963</v>
      </c>
      <c r="J51" s="142" t="str">
        <f>IF(ISBLANK(laps_times[[#This Row],[1]]),"DNF",CONCATENATE(RANK(rounds_cum_time[[#This Row],[1]],rounds_cum_time[1],1),"."))</f>
        <v>35.</v>
      </c>
      <c r="K51" s="142" t="str">
        <f>IF(ISBLANK(laps_times[[#This Row],[2]]),"DNF",CONCATENATE(RANK(rounds_cum_time[[#This Row],[2]],rounds_cum_time[2],1),"."))</f>
        <v>38.</v>
      </c>
      <c r="L51" s="142" t="str">
        <f>IF(ISBLANK(laps_times[[#This Row],[3]]),"DNF",CONCATENATE(RANK(rounds_cum_time[[#This Row],[3]],rounds_cum_time[3],1),"."))</f>
        <v>41.</v>
      </c>
      <c r="M51" s="142" t="str">
        <f>IF(ISBLANK(laps_times[[#This Row],[4]]),"DNF",CONCATENATE(RANK(rounds_cum_time[[#This Row],[4]],rounds_cum_time[4],1),"."))</f>
        <v>42.</v>
      </c>
      <c r="N51" s="142" t="str">
        <f>IF(ISBLANK(laps_times[[#This Row],[5]]),"DNF",CONCATENATE(RANK(rounds_cum_time[[#This Row],[5]],rounds_cum_time[5],1),"."))</f>
        <v>37.</v>
      </c>
      <c r="O51" s="142" t="str">
        <f>IF(ISBLANK(laps_times[[#This Row],[6]]),"DNF",CONCATENATE(RANK(rounds_cum_time[[#This Row],[6]],rounds_cum_time[6],1),"."))</f>
        <v>37.</v>
      </c>
      <c r="P51" s="142" t="str">
        <f>IF(ISBLANK(laps_times[[#This Row],[7]]),"DNF",CONCATENATE(RANK(rounds_cum_time[[#This Row],[7]],rounds_cum_time[7],1),"."))</f>
        <v>37.</v>
      </c>
      <c r="Q51" s="142" t="str">
        <f>IF(ISBLANK(laps_times[[#This Row],[8]]),"DNF",CONCATENATE(RANK(rounds_cum_time[[#This Row],[8]],rounds_cum_time[8],1),"."))</f>
        <v>35.</v>
      </c>
      <c r="R51" s="142" t="str">
        <f>IF(ISBLANK(laps_times[[#This Row],[9]]),"DNF",CONCATENATE(RANK(rounds_cum_time[[#This Row],[9]],rounds_cum_time[9],1),"."))</f>
        <v>37.</v>
      </c>
      <c r="S51" s="142" t="str">
        <f>IF(ISBLANK(laps_times[[#This Row],[10]]),"DNF",CONCATENATE(RANK(rounds_cum_time[[#This Row],[10]],rounds_cum_time[10],1),"."))</f>
        <v>37.</v>
      </c>
      <c r="T51" s="142" t="str">
        <f>IF(ISBLANK(laps_times[[#This Row],[11]]),"DNF",CONCATENATE(RANK(rounds_cum_time[[#This Row],[11]],rounds_cum_time[11],1),"."))</f>
        <v>35.</v>
      </c>
      <c r="U51" s="142" t="str">
        <f>IF(ISBLANK(laps_times[[#This Row],[12]]),"DNF",CONCATENATE(RANK(rounds_cum_time[[#This Row],[12]],rounds_cum_time[12],1),"."))</f>
        <v>35.</v>
      </c>
      <c r="V51" s="142" t="str">
        <f>IF(ISBLANK(laps_times[[#This Row],[13]]),"DNF",CONCATENATE(RANK(rounds_cum_time[[#This Row],[13]],rounds_cum_time[13],1),"."))</f>
        <v>35.</v>
      </c>
      <c r="W51" s="142" t="str">
        <f>IF(ISBLANK(laps_times[[#This Row],[14]]),"DNF",CONCATENATE(RANK(rounds_cum_time[[#This Row],[14]],rounds_cum_time[14],1),"."))</f>
        <v>33.</v>
      </c>
      <c r="X51" s="142" t="str">
        <f>IF(ISBLANK(laps_times[[#This Row],[15]]),"DNF",CONCATENATE(RANK(rounds_cum_time[[#This Row],[15]],rounds_cum_time[15],1),"."))</f>
        <v>32.</v>
      </c>
      <c r="Y51" s="142" t="str">
        <f>IF(ISBLANK(laps_times[[#This Row],[16]]),"DNF",CONCATENATE(RANK(rounds_cum_time[[#This Row],[16]],rounds_cum_time[16],1),"."))</f>
        <v>31.</v>
      </c>
      <c r="Z51" s="142" t="str">
        <f>IF(ISBLANK(laps_times[[#This Row],[17]]),"DNF",CONCATENATE(RANK(rounds_cum_time[[#This Row],[17]],rounds_cum_time[17],1),"."))</f>
        <v>31.</v>
      </c>
      <c r="AA51" s="142" t="str">
        <f>IF(ISBLANK(laps_times[[#This Row],[18]]),"DNF",CONCATENATE(RANK(rounds_cum_time[[#This Row],[18]],rounds_cum_time[18],1),"."))</f>
        <v>30.</v>
      </c>
      <c r="AB51" s="142" t="str">
        <f>IF(ISBLANK(laps_times[[#This Row],[19]]),"DNF",CONCATENATE(RANK(rounds_cum_time[[#This Row],[19]],rounds_cum_time[19],1),"."))</f>
        <v>29.</v>
      </c>
      <c r="AC51" s="142" t="str">
        <f>IF(ISBLANK(laps_times[[#This Row],[20]]),"DNF",CONCATENATE(RANK(rounds_cum_time[[#This Row],[20]],rounds_cum_time[20],1),"."))</f>
        <v>29.</v>
      </c>
      <c r="AD51" s="142" t="str">
        <f>IF(ISBLANK(laps_times[[#This Row],[21]]),"DNF",CONCATENATE(RANK(rounds_cum_time[[#This Row],[21]],rounds_cum_time[21],1),"."))</f>
        <v>28.</v>
      </c>
      <c r="AE51" s="142" t="str">
        <f>IF(ISBLANK(laps_times[[#This Row],[22]]),"DNF",CONCATENATE(RANK(rounds_cum_time[[#This Row],[22]],rounds_cum_time[22],1),"."))</f>
        <v>28.</v>
      </c>
      <c r="AF51" s="142" t="str">
        <f>IF(ISBLANK(laps_times[[#This Row],[23]]),"DNF",CONCATENATE(RANK(rounds_cum_time[[#This Row],[23]],rounds_cum_time[23],1),"."))</f>
        <v>27.</v>
      </c>
      <c r="AG51" s="142" t="str">
        <f>IF(ISBLANK(laps_times[[#This Row],[24]]),"DNF",CONCATENATE(RANK(rounds_cum_time[[#This Row],[24]],rounds_cum_time[24],1),"."))</f>
        <v>27.</v>
      </c>
      <c r="AH51" s="142" t="str">
        <f>IF(ISBLANK(laps_times[[#This Row],[25]]),"DNF",CONCATENATE(RANK(rounds_cum_time[[#This Row],[25]],rounds_cum_time[25],1),"."))</f>
        <v>27.</v>
      </c>
      <c r="AI51" s="142" t="str">
        <f>IF(ISBLANK(laps_times[[#This Row],[26]]),"DNF",CONCATENATE(RANK(rounds_cum_time[[#This Row],[26]],rounds_cum_time[26],1),"."))</f>
        <v>27.</v>
      </c>
      <c r="AJ51" s="142" t="str">
        <f>IF(ISBLANK(laps_times[[#This Row],[27]]),"DNF",CONCATENATE(RANK(rounds_cum_time[[#This Row],[27]],rounds_cum_time[27],1),"."))</f>
        <v>26.</v>
      </c>
      <c r="AK51" s="142" t="str">
        <f>IF(ISBLANK(laps_times[[#This Row],[28]]),"DNF",CONCATENATE(RANK(rounds_cum_time[[#This Row],[28]],rounds_cum_time[28],1),"."))</f>
        <v>26.</v>
      </c>
      <c r="AL51" s="142" t="str">
        <f>IF(ISBLANK(laps_times[[#This Row],[29]]),"DNF",CONCATENATE(RANK(rounds_cum_time[[#This Row],[29]],rounds_cum_time[29],1),"."))</f>
        <v>25.</v>
      </c>
      <c r="AM51" s="142" t="str">
        <f>IF(ISBLANK(laps_times[[#This Row],[30]]),"DNF",CONCATENATE(RANK(rounds_cum_time[[#This Row],[30]],rounds_cum_time[30],1),"."))</f>
        <v>25.</v>
      </c>
      <c r="AN51" s="142" t="str">
        <f>IF(ISBLANK(laps_times[[#This Row],[31]]),"DNF",CONCATENATE(RANK(rounds_cum_time[[#This Row],[31]],rounds_cum_time[31],1),"."))</f>
        <v>25.</v>
      </c>
      <c r="AO51" s="142" t="str">
        <f>IF(ISBLANK(laps_times[[#This Row],[32]]),"DNF",CONCATENATE(RANK(rounds_cum_time[[#This Row],[32]],rounds_cum_time[32],1),"."))</f>
        <v>25.</v>
      </c>
      <c r="AP51" s="142" t="str">
        <f>IF(ISBLANK(laps_times[[#This Row],[33]]),"DNF",CONCATENATE(RANK(rounds_cum_time[[#This Row],[33]],rounds_cum_time[33],1),"."))</f>
        <v>25.</v>
      </c>
      <c r="AQ51" s="142" t="str">
        <f>IF(ISBLANK(laps_times[[#This Row],[34]]),"DNF",CONCATENATE(RANK(rounds_cum_time[[#This Row],[34]],rounds_cum_time[34],1),"."))</f>
        <v>26.</v>
      </c>
      <c r="AR51" s="142" t="str">
        <f>IF(ISBLANK(laps_times[[#This Row],[35]]),"DNF",CONCATENATE(RANK(rounds_cum_time[[#This Row],[35]],rounds_cum_time[35],1),"."))</f>
        <v>25.</v>
      </c>
      <c r="AS51" s="142" t="str">
        <f>IF(ISBLANK(laps_times[[#This Row],[36]]),"DNF",CONCATENATE(RANK(rounds_cum_time[[#This Row],[36]],rounds_cum_time[36],1),"."))</f>
        <v>26.</v>
      </c>
      <c r="AT51" s="142" t="str">
        <f>IF(ISBLANK(laps_times[[#This Row],[37]]),"DNF",CONCATENATE(RANK(rounds_cum_time[[#This Row],[37]],rounds_cum_time[37],1),"."))</f>
        <v>26.</v>
      </c>
      <c r="AU51" s="142" t="str">
        <f>IF(ISBLANK(laps_times[[#This Row],[38]]),"DNF",CONCATENATE(RANK(rounds_cum_time[[#This Row],[38]],rounds_cum_time[38],1),"."))</f>
        <v>26.</v>
      </c>
      <c r="AV51" s="142" t="str">
        <f>IF(ISBLANK(laps_times[[#This Row],[39]]),"DNF",CONCATENATE(RANK(rounds_cum_time[[#This Row],[39]],rounds_cum_time[39],1),"."))</f>
        <v>26.</v>
      </c>
      <c r="AW51" s="142" t="str">
        <f>IF(ISBLANK(laps_times[[#This Row],[40]]),"DNF",CONCATENATE(RANK(rounds_cum_time[[#This Row],[40]],rounds_cum_time[40],1),"."))</f>
        <v>26.</v>
      </c>
      <c r="AX51" s="142" t="str">
        <f>IF(ISBLANK(laps_times[[#This Row],[41]]),"DNF",CONCATENATE(RANK(rounds_cum_time[[#This Row],[41]],rounds_cum_time[41],1),"."))</f>
        <v>26.</v>
      </c>
      <c r="AY51" s="142" t="str">
        <f>IF(ISBLANK(laps_times[[#This Row],[42]]),"DNF",CONCATENATE(RANK(rounds_cum_time[[#This Row],[42]],rounds_cum_time[42],1),"."))</f>
        <v>26.</v>
      </c>
      <c r="AZ51" s="142" t="str">
        <f>IF(ISBLANK(laps_times[[#This Row],[43]]),"DNF",CONCATENATE(RANK(rounds_cum_time[[#This Row],[43]],rounds_cum_time[43],1),"."))</f>
        <v>26.</v>
      </c>
      <c r="BA51" s="142" t="str">
        <f>IF(ISBLANK(laps_times[[#This Row],[44]]),"DNF",CONCATENATE(RANK(rounds_cum_time[[#This Row],[44]],rounds_cum_time[44],1),"."))</f>
        <v>26.</v>
      </c>
      <c r="BB51" s="142" t="str">
        <f>IF(ISBLANK(laps_times[[#This Row],[45]]),"DNF",CONCATENATE(RANK(rounds_cum_time[[#This Row],[45]],rounds_cum_time[45],1),"."))</f>
        <v>27.</v>
      </c>
      <c r="BC51" s="142" t="str">
        <f>IF(ISBLANK(laps_times[[#This Row],[46]]),"DNF",CONCATENATE(RANK(rounds_cum_time[[#This Row],[46]],rounds_cum_time[46],1),"."))</f>
        <v>29.</v>
      </c>
      <c r="BD51" s="142" t="str">
        <f>IF(ISBLANK(laps_times[[#This Row],[47]]),"DNF",CONCATENATE(RANK(rounds_cum_time[[#This Row],[47]],rounds_cum_time[47],1),"."))</f>
        <v>30.</v>
      </c>
      <c r="BE51" s="142" t="str">
        <f>IF(ISBLANK(laps_times[[#This Row],[48]]),"DNF",CONCATENATE(RANK(rounds_cum_time[[#This Row],[48]],rounds_cum_time[48],1),"."))</f>
        <v>30.</v>
      </c>
      <c r="BF51" s="142" t="str">
        <f>IF(ISBLANK(laps_times[[#This Row],[49]]),"DNF",CONCATENATE(RANK(rounds_cum_time[[#This Row],[49]],rounds_cum_time[49],1),"."))</f>
        <v>32.</v>
      </c>
      <c r="BG51" s="142" t="str">
        <f>IF(ISBLANK(laps_times[[#This Row],[50]]),"DNF",CONCATENATE(RANK(rounds_cum_time[[#This Row],[50]],rounds_cum_time[50],1),"."))</f>
        <v>31.</v>
      </c>
      <c r="BH51" s="142" t="str">
        <f>IF(ISBLANK(laps_times[[#This Row],[51]]),"DNF",CONCATENATE(RANK(rounds_cum_time[[#This Row],[51]],rounds_cum_time[51],1),"."))</f>
        <v>34.</v>
      </c>
      <c r="BI51" s="142" t="str">
        <f>IF(ISBLANK(laps_times[[#This Row],[52]]),"DNF",CONCATENATE(RANK(rounds_cum_time[[#This Row],[52]],rounds_cum_time[52],1),"."))</f>
        <v>34.</v>
      </c>
      <c r="BJ51" s="142" t="str">
        <f>IF(ISBLANK(laps_times[[#This Row],[53]]),"DNF",CONCATENATE(RANK(rounds_cum_time[[#This Row],[53]],rounds_cum_time[53],1),"."))</f>
        <v>37.</v>
      </c>
      <c r="BK51" s="142" t="str">
        <f>IF(ISBLANK(laps_times[[#This Row],[54]]),"DNF",CONCATENATE(RANK(rounds_cum_time[[#This Row],[54]],rounds_cum_time[54],1),"."))</f>
        <v>37.</v>
      </c>
      <c r="BL51" s="142" t="str">
        <f>IF(ISBLANK(laps_times[[#This Row],[55]]),"DNF",CONCATENATE(RANK(rounds_cum_time[[#This Row],[55]],rounds_cum_time[55],1),"."))</f>
        <v>38.</v>
      </c>
      <c r="BM51" s="142" t="str">
        <f>IF(ISBLANK(laps_times[[#This Row],[56]]),"DNF",CONCATENATE(RANK(rounds_cum_time[[#This Row],[56]],rounds_cum_time[56],1),"."))</f>
        <v>38.</v>
      </c>
      <c r="BN51" s="142" t="str">
        <f>IF(ISBLANK(laps_times[[#This Row],[57]]),"DNF",CONCATENATE(RANK(rounds_cum_time[[#This Row],[57]],rounds_cum_time[57],1),"."))</f>
        <v>38.</v>
      </c>
      <c r="BO51" s="142" t="str">
        <f>IF(ISBLANK(laps_times[[#This Row],[58]]),"DNF",CONCATENATE(RANK(rounds_cum_time[[#This Row],[58]],rounds_cum_time[58],1),"."))</f>
        <v>41.</v>
      </c>
      <c r="BP51" s="142" t="str">
        <f>IF(ISBLANK(laps_times[[#This Row],[59]]),"DNF",CONCATENATE(RANK(rounds_cum_time[[#This Row],[59]],rounds_cum_time[59],1),"."))</f>
        <v>43.</v>
      </c>
      <c r="BQ51" s="142" t="str">
        <f>IF(ISBLANK(laps_times[[#This Row],[60]]),"DNF",CONCATENATE(RANK(rounds_cum_time[[#This Row],[60]],rounds_cum_time[60],1),"."))</f>
        <v>44.</v>
      </c>
      <c r="BR51" s="142" t="str">
        <f>IF(ISBLANK(laps_times[[#This Row],[61]]),"DNF",CONCATENATE(RANK(rounds_cum_time[[#This Row],[61]],rounds_cum_time[61],1),"."))</f>
        <v>44.</v>
      </c>
      <c r="BS51" s="142" t="str">
        <f>IF(ISBLANK(laps_times[[#This Row],[62]]),"DNF",CONCATENATE(RANK(rounds_cum_time[[#This Row],[62]],rounds_cum_time[62],1),"."))</f>
        <v>46.</v>
      </c>
      <c r="BT51" s="143" t="str">
        <f>IF(ISBLANK(laps_times[[#This Row],[63]]),"DNF",CONCATENATE(RANK(rounds_cum_time[[#This Row],[63]],rounds_cum_time[63],1),"."))</f>
        <v>46.</v>
      </c>
    </row>
    <row r="52" spans="2:72" x14ac:dyDescent="0.2">
      <c r="B52" s="130">
        <f>laps_times[[#This Row],[poř]]</f>
        <v>47</v>
      </c>
      <c r="C52" s="141">
        <f>laps_times[[#This Row],[s.č.]]</f>
        <v>71</v>
      </c>
      <c r="D52" s="131" t="str">
        <f>laps_times[[#This Row],[jméno]]</f>
        <v>Kejšar Jan</v>
      </c>
      <c r="E52" s="132">
        <f>laps_times[[#This Row],[roč]]</f>
        <v>1978</v>
      </c>
      <c r="F52" s="132" t="str">
        <f>laps_times[[#This Row],[kat]]</f>
        <v>MA</v>
      </c>
      <c r="G52" s="132">
        <f>laps_times[[#This Row],[poř_kat]]</f>
        <v>12</v>
      </c>
      <c r="H52" s="131" t="str">
        <f>laps_times[[#This Row],[klub]]</f>
        <v>-</v>
      </c>
      <c r="I52" s="134">
        <f>laps_times[[#This Row],[celk. čas]]</f>
        <v>0.15302092592592592</v>
      </c>
      <c r="J52" s="142" t="str">
        <f>IF(ISBLANK(laps_times[[#This Row],[1]]),"DNF",CONCATENATE(RANK(rounds_cum_time[[#This Row],[1]],rounds_cum_time[1],1),"."))</f>
        <v>83.</v>
      </c>
      <c r="K52" s="142" t="str">
        <f>IF(ISBLANK(laps_times[[#This Row],[2]]),"DNF",CONCATENATE(RANK(rounds_cum_time[[#This Row],[2]],rounds_cum_time[2],1),"."))</f>
        <v>78.</v>
      </c>
      <c r="L52" s="142" t="str">
        <f>IF(ISBLANK(laps_times[[#This Row],[3]]),"DNF",CONCATENATE(RANK(rounds_cum_time[[#This Row],[3]],rounds_cum_time[3],1),"."))</f>
        <v>77.</v>
      </c>
      <c r="M52" s="142" t="str">
        <f>IF(ISBLANK(laps_times[[#This Row],[4]]),"DNF",CONCATENATE(RANK(rounds_cum_time[[#This Row],[4]],rounds_cum_time[4],1),"."))</f>
        <v>77.</v>
      </c>
      <c r="N52" s="142" t="str">
        <f>IF(ISBLANK(laps_times[[#This Row],[5]]),"DNF",CONCATENATE(RANK(rounds_cum_time[[#This Row],[5]],rounds_cum_time[5],1),"."))</f>
        <v>74.</v>
      </c>
      <c r="O52" s="142" t="str">
        <f>IF(ISBLANK(laps_times[[#This Row],[6]]),"DNF",CONCATENATE(RANK(rounds_cum_time[[#This Row],[6]],rounds_cum_time[6],1),"."))</f>
        <v>72.</v>
      </c>
      <c r="P52" s="142" t="str">
        <f>IF(ISBLANK(laps_times[[#This Row],[7]]),"DNF",CONCATENATE(RANK(rounds_cum_time[[#This Row],[7]],rounds_cum_time[7],1),"."))</f>
        <v>71.</v>
      </c>
      <c r="Q52" s="142" t="str">
        <f>IF(ISBLANK(laps_times[[#This Row],[8]]),"DNF",CONCATENATE(RANK(rounds_cum_time[[#This Row],[8]],rounds_cum_time[8],1),"."))</f>
        <v>71.</v>
      </c>
      <c r="R52" s="142" t="str">
        <f>IF(ISBLANK(laps_times[[#This Row],[9]]),"DNF",CONCATENATE(RANK(rounds_cum_time[[#This Row],[9]],rounds_cum_time[9],1),"."))</f>
        <v>71.</v>
      </c>
      <c r="S52" s="142" t="str">
        <f>IF(ISBLANK(laps_times[[#This Row],[10]]),"DNF",CONCATENATE(RANK(rounds_cum_time[[#This Row],[10]],rounds_cum_time[10],1),"."))</f>
        <v>68.</v>
      </c>
      <c r="T52" s="142" t="str">
        <f>IF(ISBLANK(laps_times[[#This Row],[11]]),"DNF",CONCATENATE(RANK(rounds_cum_time[[#This Row],[11]],rounds_cum_time[11],1),"."))</f>
        <v>68.</v>
      </c>
      <c r="U52" s="142" t="str">
        <f>IF(ISBLANK(laps_times[[#This Row],[12]]),"DNF",CONCATENATE(RANK(rounds_cum_time[[#This Row],[12]],rounds_cum_time[12],1),"."))</f>
        <v>68.</v>
      </c>
      <c r="V52" s="142" t="str">
        <f>IF(ISBLANK(laps_times[[#This Row],[13]]),"DNF",CONCATENATE(RANK(rounds_cum_time[[#This Row],[13]],rounds_cum_time[13],1),"."))</f>
        <v>68.</v>
      </c>
      <c r="W52" s="142" t="str">
        <f>IF(ISBLANK(laps_times[[#This Row],[14]]),"DNF",CONCATENATE(RANK(rounds_cum_time[[#This Row],[14]],rounds_cum_time[14],1),"."))</f>
        <v>68.</v>
      </c>
      <c r="X52" s="142" t="str">
        <f>IF(ISBLANK(laps_times[[#This Row],[15]]),"DNF",CONCATENATE(RANK(rounds_cum_time[[#This Row],[15]],rounds_cum_time[15],1),"."))</f>
        <v>68.</v>
      </c>
      <c r="Y52" s="142" t="str">
        <f>IF(ISBLANK(laps_times[[#This Row],[16]]),"DNF",CONCATENATE(RANK(rounds_cum_time[[#This Row],[16]],rounds_cum_time[16],1),"."))</f>
        <v>69.</v>
      </c>
      <c r="Z52" s="142" t="str">
        <f>IF(ISBLANK(laps_times[[#This Row],[17]]),"DNF",CONCATENATE(RANK(rounds_cum_time[[#This Row],[17]],rounds_cum_time[17],1),"."))</f>
        <v>69.</v>
      </c>
      <c r="AA52" s="142" t="str">
        <f>IF(ISBLANK(laps_times[[#This Row],[18]]),"DNF",CONCATENATE(RANK(rounds_cum_time[[#This Row],[18]],rounds_cum_time[18],1),"."))</f>
        <v>70.</v>
      </c>
      <c r="AB52" s="142" t="str">
        <f>IF(ISBLANK(laps_times[[#This Row],[19]]),"DNF",CONCATENATE(RANK(rounds_cum_time[[#This Row],[19]],rounds_cum_time[19],1),"."))</f>
        <v>70.</v>
      </c>
      <c r="AC52" s="142" t="str">
        <f>IF(ISBLANK(laps_times[[#This Row],[20]]),"DNF",CONCATENATE(RANK(rounds_cum_time[[#This Row],[20]],rounds_cum_time[20],1),"."))</f>
        <v>70.</v>
      </c>
      <c r="AD52" s="142" t="str">
        <f>IF(ISBLANK(laps_times[[#This Row],[21]]),"DNF",CONCATENATE(RANK(rounds_cum_time[[#This Row],[21]],rounds_cum_time[21],1),"."))</f>
        <v>70.</v>
      </c>
      <c r="AE52" s="142" t="str">
        <f>IF(ISBLANK(laps_times[[#This Row],[22]]),"DNF",CONCATENATE(RANK(rounds_cum_time[[#This Row],[22]],rounds_cum_time[22],1),"."))</f>
        <v>70.</v>
      </c>
      <c r="AF52" s="142" t="str">
        <f>IF(ISBLANK(laps_times[[#This Row],[23]]),"DNF",CONCATENATE(RANK(rounds_cum_time[[#This Row],[23]],rounds_cum_time[23],1),"."))</f>
        <v>70.</v>
      </c>
      <c r="AG52" s="142" t="str">
        <f>IF(ISBLANK(laps_times[[#This Row],[24]]),"DNF",CONCATENATE(RANK(rounds_cum_time[[#This Row],[24]],rounds_cum_time[24],1),"."))</f>
        <v>69.</v>
      </c>
      <c r="AH52" s="142" t="str">
        <f>IF(ISBLANK(laps_times[[#This Row],[25]]),"DNF",CONCATENATE(RANK(rounds_cum_time[[#This Row],[25]],rounds_cum_time[25],1),"."))</f>
        <v>69.</v>
      </c>
      <c r="AI52" s="142" t="str">
        <f>IF(ISBLANK(laps_times[[#This Row],[26]]),"DNF",CONCATENATE(RANK(rounds_cum_time[[#This Row],[26]],rounds_cum_time[26],1),"."))</f>
        <v>69.</v>
      </c>
      <c r="AJ52" s="142" t="str">
        <f>IF(ISBLANK(laps_times[[#This Row],[27]]),"DNF",CONCATENATE(RANK(rounds_cum_time[[#This Row],[27]],rounds_cum_time[27],1),"."))</f>
        <v>69.</v>
      </c>
      <c r="AK52" s="142" t="str">
        <f>IF(ISBLANK(laps_times[[#This Row],[28]]),"DNF",CONCATENATE(RANK(rounds_cum_time[[#This Row],[28]],rounds_cum_time[28],1),"."))</f>
        <v>68.</v>
      </c>
      <c r="AL52" s="142" t="str">
        <f>IF(ISBLANK(laps_times[[#This Row],[29]]),"DNF",CONCATENATE(RANK(rounds_cum_time[[#This Row],[29]],rounds_cum_time[29],1),"."))</f>
        <v>68.</v>
      </c>
      <c r="AM52" s="142" t="str">
        <f>IF(ISBLANK(laps_times[[#This Row],[30]]),"DNF",CONCATENATE(RANK(rounds_cum_time[[#This Row],[30]],rounds_cum_time[30],1),"."))</f>
        <v>68.</v>
      </c>
      <c r="AN52" s="142" t="str">
        <f>IF(ISBLANK(laps_times[[#This Row],[31]]),"DNF",CONCATENATE(RANK(rounds_cum_time[[#This Row],[31]],rounds_cum_time[31],1),"."))</f>
        <v>68.</v>
      </c>
      <c r="AO52" s="142" t="str">
        <f>IF(ISBLANK(laps_times[[#This Row],[32]]),"DNF",CONCATENATE(RANK(rounds_cum_time[[#This Row],[32]],rounds_cum_time[32],1),"."))</f>
        <v>67.</v>
      </c>
      <c r="AP52" s="142" t="str">
        <f>IF(ISBLANK(laps_times[[#This Row],[33]]),"DNF",CONCATENATE(RANK(rounds_cum_time[[#This Row],[33]],rounds_cum_time[33],1),"."))</f>
        <v>67.</v>
      </c>
      <c r="AQ52" s="142" t="str">
        <f>IF(ISBLANK(laps_times[[#This Row],[34]]),"DNF",CONCATENATE(RANK(rounds_cum_time[[#This Row],[34]],rounds_cum_time[34],1),"."))</f>
        <v>66.</v>
      </c>
      <c r="AR52" s="142" t="str">
        <f>IF(ISBLANK(laps_times[[#This Row],[35]]),"DNF",CONCATENATE(RANK(rounds_cum_time[[#This Row],[35]],rounds_cum_time[35],1),"."))</f>
        <v>65.</v>
      </c>
      <c r="AS52" s="142" t="str">
        <f>IF(ISBLANK(laps_times[[#This Row],[36]]),"DNF",CONCATENATE(RANK(rounds_cum_time[[#This Row],[36]],rounds_cum_time[36],1),"."))</f>
        <v>65.</v>
      </c>
      <c r="AT52" s="142" t="str">
        <f>IF(ISBLANK(laps_times[[#This Row],[37]]),"DNF",CONCATENATE(RANK(rounds_cum_time[[#This Row],[37]],rounds_cum_time[37],1),"."))</f>
        <v>65.</v>
      </c>
      <c r="AU52" s="142" t="str">
        <f>IF(ISBLANK(laps_times[[#This Row],[38]]),"DNF",CONCATENATE(RANK(rounds_cum_time[[#This Row],[38]],rounds_cum_time[38],1),"."))</f>
        <v>64.</v>
      </c>
      <c r="AV52" s="142" t="str">
        <f>IF(ISBLANK(laps_times[[#This Row],[39]]),"DNF",CONCATENATE(RANK(rounds_cum_time[[#This Row],[39]],rounds_cum_time[39],1),"."))</f>
        <v>63.</v>
      </c>
      <c r="AW52" s="142" t="str">
        <f>IF(ISBLANK(laps_times[[#This Row],[40]]),"DNF",CONCATENATE(RANK(rounds_cum_time[[#This Row],[40]],rounds_cum_time[40],1),"."))</f>
        <v>62.</v>
      </c>
      <c r="AX52" s="142" t="str">
        <f>IF(ISBLANK(laps_times[[#This Row],[41]]),"DNF",CONCATENATE(RANK(rounds_cum_time[[#This Row],[41]],rounds_cum_time[41],1),"."))</f>
        <v>62.</v>
      </c>
      <c r="AY52" s="142" t="str">
        <f>IF(ISBLANK(laps_times[[#This Row],[42]]),"DNF",CONCATENATE(RANK(rounds_cum_time[[#This Row],[42]],rounds_cum_time[42],1),"."))</f>
        <v>61.</v>
      </c>
      <c r="AZ52" s="142" t="str">
        <f>IF(ISBLANK(laps_times[[#This Row],[43]]),"DNF",CONCATENATE(RANK(rounds_cum_time[[#This Row],[43]],rounds_cum_time[43],1),"."))</f>
        <v>61.</v>
      </c>
      <c r="BA52" s="142" t="str">
        <f>IF(ISBLANK(laps_times[[#This Row],[44]]),"DNF",CONCATENATE(RANK(rounds_cum_time[[#This Row],[44]],rounds_cum_time[44],1),"."))</f>
        <v>61.</v>
      </c>
      <c r="BB52" s="142" t="str">
        <f>IF(ISBLANK(laps_times[[#This Row],[45]]),"DNF",CONCATENATE(RANK(rounds_cum_time[[#This Row],[45]],rounds_cum_time[45],1),"."))</f>
        <v>60.</v>
      </c>
      <c r="BC52" s="142" t="str">
        <f>IF(ISBLANK(laps_times[[#This Row],[46]]),"DNF",CONCATENATE(RANK(rounds_cum_time[[#This Row],[46]],rounds_cum_time[46],1),"."))</f>
        <v>58.</v>
      </c>
      <c r="BD52" s="142" t="str">
        <f>IF(ISBLANK(laps_times[[#This Row],[47]]),"DNF",CONCATENATE(RANK(rounds_cum_time[[#This Row],[47]],rounds_cum_time[47],1),"."))</f>
        <v>58.</v>
      </c>
      <c r="BE52" s="142" t="str">
        <f>IF(ISBLANK(laps_times[[#This Row],[48]]),"DNF",CONCATENATE(RANK(rounds_cum_time[[#This Row],[48]],rounds_cum_time[48],1),"."))</f>
        <v>57.</v>
      </c>
      <c r="BF52" s="142" t="str">
        <f>IF(ISBLANK(laps_times[[#This Row],[49]]),"DNF",CONCATENATE(RANK(rounds_cum_time[[#This Row],[49]],rounds_cum_time[49],1),"."))</f>
        <v>57.</v>
      </c>
      <c r="BG52" s="142" t="str">
        <f>IF(ISBLANK(laps_times[[#This Row],[50]]),"DNF",CONCATENATE(RANK(rounds_cum_time[[#This Row],[50]],rounds_cum_time[50],1),"."))</f>
        <v>56.</v>
      </c>
      <c r="BH52" s="142" t="str">
        <f>IF(ISBLANK(laps_times[[#This Row],[51]]),"DNF",CONCATENATE(RANK(rounds_cum_time[[#This Row],[51]],rounds_cum_time[51],1),"."))</f>
        <v>56.</v>
      </c>
      <c r="BI52" s="142" t="str">
        <f>IF(ISBLANK(laps_times[[#This Row],[52]]),"DNF",CONCATENATE(RANK(rounds_cum_time[[#This Row],[52]],rounds_cum_time[52],1),"."))</f>
        <v>55.</v>
      </c>
      <c r="BJ52" s="142" t="str">
        <f>IF(ISBLANK(laps_times[[#This Row],[53]]),"DNF",CONCATENATE(RANK(rounds_cum_time[[#This Row],[53]],rounds_cum_time[53],1),"."))</f>
        <v>55.</v>
      </c>
      <c r="BK52" s="142" t="str">
        <f>IF(ISBLANK(laps_times[[#This Row],[54]]),"DNF",CONCATENATE(RANK(rounds_cum_time[[#This Row],[54]],rounds_cum_time[54],1),"."))</f>
        <v>55.</v>
      </c>
      <c r="BL52" s="142" t="str">
        <f>IF(ISBLANK(laps_times[[#This Row],[55]]),"DNF",CONCATENATE(RANK(rounds_cum_time[[#This Row],[55]],rounds_cum_time[55],1),"."))</f>
        <v>54.</v>
      </c>
      <c r="BM52" s="142" t="str">
        <f>IF(ISBLANK(laps_times[[#This Row],[56]]),"DNF",CONCATENATE(RANK(rounds_cum_time[[#This Row],[56]],rounds_cum_time[56],1),"."))</f>
        <v>54.</v>
      </c>
      <c r="BN52" s="142" t="str">
        <f>IF(ISBLANK(laps_times[[#This Row],[57]]),"DNF",CONCATENATE(RANK(rounds_cum_time[[#This Row],[57]],rounds_cum_time[57],1),"."))</f>
        <v>51.</v>
      </c>
      <c r="BO52" s="142" t="str">
        <f>IF(ISBLANK(laps_times[[#This Row],[58]]),"DNF",CONCATENATE(RANK(rounds_cum_time[[#This Row],[58]],rounds_cum_time[58],1),"."))</f>
        <v>50.</v>
      </c>
      <c r="BP52" s="142" t="str">
        <f>IF(ISBLANK(laps_times[[#This Row],[59]]),"DNF",CONCATENATE(RANK(rounds_cum_time[[#This Row],[59]],rounds_cum_time[59],1),"."))</f>
        <v>50.</v>
      </c>
      <c r="BQ52" s="142" t="str">
        <f>IF(ISBLANK(laps_times[[#This Row],[60]]),"DNF",CONCATENATE(RANK(rounds_cum_time[[#This Row],[60]],rounds_cum_time[60],1),"."))</f>
        <v>49.</v>
      </c>
      <c r="BR52" s="142" t="str">
        <f>IF(ISBLANK(laps_times[[#This Row],[61]]),"DNF",CONCATENATE(RANK(rounds_cum_time[[#This Row],[61]],rounds_cum_time[61],1),"."))</f>
        <v>50.</v>
      </c>
      <c r="BS52" s="142" t="str">
        <f>IF(ISBLANK(laps_times[[#This Row],[62]]),"DNF",CONCATENATE(RANK(rounds_cum_time[[#This Row],[62]],rounds_cum_time[62],1),"."))</f>
        <v>47.</v>
      </c>
      <c r="BT52" s="143" t="str">
        <f>IF(ISBLANK(laps_times[[#This Row],[63]]),"DNF",CONCATENATE(RANK(rounds_cum_time[[#This Row],[63]],rounds_cum_time[63],1),"."))</f>
        <v>47.</v>
      </c>
    </row>
    <row r="53" spans="2:72" x14ac:dyDescent="0.2">
      <c r="B53" s="130">
        <f>laps_times[[#This Row],[poř]]</f>
        <v>48</v>
      </c>
      <c r="C53" s="141">
        <f>laps_times[[#This Row],[s.č.]]</f>
        <v>117</v>
      </c>
      <c r="D53" s="131" t="str">
        <f>laps_times[[#This Row],[jméno]]</f>
        <v>Hrček Petr</v>
      </c>
      <c r="E53" s="132">
        <f>laps_times[[#This Row],[roč]]</f>
        <v>1961</v>
      </c>
      <c r="F53" s="132" t="str">
        <f>laps_times[[#This Row],[kat]]</f>
        <v>MC</v>
      </c>
      <c r="G53" s="132">
        <f>laps_times[[#This Row],[poř_kat]]</f>
        <v>12</v>
      </c>
      <c r="H53" s="131" t="str">
        <f>laps_times[[#This Row],[klub]]</f>
        <v>-</v>
      </c>
      <c r="I53" s="134">
        <f>laps_times[[#This Row],[celk. čas]]</f>
        <v>0.15336711805555556</v>
      </c>
      <c r="J53" s="142" t="str">
        <f>IF(ISBLANK(laps_times[[#This Row],[1]]),"DNF",CONCATENATE(RANK(rounds_cum_time[[#This Row],[1]],rounds_cum_time[1],1),"."))</f>
        <v>42.</v>
      </c>
      <c r="K53" s="142" t="str">
        <f>IF(ISBLANK(laps_times[[#This Row],[2]]),"DNF",CONCATENATE(RANK(rounds_cum_time[[#This Row],[2]],rounds_cum_time[2],1),"."))</f>
        <v>36.</v>
      </c>
      <c r="L53" s="142" t="str">
        <f>IF(ISBLANK(laps_times[[#This Row],[3]]),"DNF",CONCATENATE(RANK(rounds_cum_time[[#This Row],[3]],rounds_cum_time[3],1),"."))</f>
        <v>37.</v>
      </c>
      <c r="M53" s="142" t="str">
        <f>IF(ISBLANK(laps_times[[#This Row],[4]]),"DNF",CONCATENATE(RANK(rounds_cum_time[[#This Row],[4]],rounds_cum_time[4],1),"."))</f>
        <v>34.</v>
      </c>
      <c r="N53" s="142" t="str">
        <f>IF(ISBLANK(laps_times[[#This Row],[5]]),"DNF",CONCATENATE(RANK(rounds_cum_time[[#This Row],[5]],rounds_cum_time[5],1),"."))</f>
        <v>34.</v>
      </c>
      <c r="O53" s="142" t="str">
        <f>IF(ISBLANK(laps_times[[#This Row],[6]]),"DNF",CONCATENATE(RANK(rounds_cum_time[[#This Row],[6]],rounds_cum_time[6],1),"."))</f>
        <v>36.</v>
      </c>
      <c r="P53" s="142" t="str">
        <f>IF(ISBLANK(laps_times[[#This Row],[7]]),"DNF",CONCATENATE(RANK(rounds_cum_time[[#This Row],[7]],rounds_cum_time[7],1),"."))</f>
        <v>36.</v>
      </c>
      <c r="Q53" s="142" t="str">
        <f>IF(ISBLANK(laps_times[[#This Row],[8]]),"DNF",CONCATENATE(RANK(rounds_cum_time[[#This Row],[8]],rounds_cum_time[8],1),"."))</f>
        <v>40.</v>
      </c>
      <c r="R53" s="142" t="str">
        <f>IF(ISBLANK(laps_times[[#This Row],[9]]),"DNF",CONCATENATE(RANK(rounds_cum_time[[#This Row],[9]],rounds_cum_time[9],1),"."))</f>
        <v>38.</v>
      </c>
      <c r="S53" s="142" t="str">
        <f>IF(ISBLANK(laps_times[[#This Row],[10]]),"DNF",CONCATENATE(RANK(rounds_cum_time[[#This Row],[10]],rounds_cum_time[10],1),"."))</f>
        <v>39.</v>
      </c>
      <c r="T53" s="142" t="str">
        <f>IF(ISBLANK(laps_times[[#This Row],[11]]),"DNF",CONCATENATE(RANK(rounds_cum_time[[#This Row],[11]],rounds_cum_time[11],1),"."))</f>
        <v>42.</v>
      </c>
      <c r="U53" s="142" t="str">
        <f>IF(ISBLANK(laps_times[[#This Row],[12]]),"DNF",CONCATENATE(RANK(rounds_cum_time[[#This Row],[12]],rounds_cum_time[12],1),"."))</f>
        <v>42.</v>
      </c>
      <c r="V53" s="142" t="str">
        <f>IF(ISBLANK(laps_times[[#This Row],[13]]),"DNF",CONCATENATE(RANK(rounds_cum_time[[#This Row],[13]],rounds_cum_time[13],1),"."))</f>
        <v>42.</v>
      </c>
      <c r="W53" s="142" t="str">
        <f>IF(ISBLANK(laps_times[[#This Row],[14]]),"DNF",CONCATENATE(RANK(rounds_cum_time[[#This Row],[14]],rounds_cum_time[14],1),"."))</f>
        <v>42.</v>
      </c>
      <c r="X53" s="142" t="str">
        <f>IF(ISBLANK(laps_times[[#This Row],[15]]),"DNF",CONCATENATE(RANK(rounds_cum_time[[#This Row],[15]],rounds_cum_time[15],1),"."))</f>
        <v>42.</v>
      </c>
      <c r="Y53" s="142" t="str">
        <f>IF(ISBLANK(laps_times[[#This Row],[16]]),"DNF",CONCATENATE(RANK(rounds_cum_time[[#This Row],[16]],rounds_cum_time[16],1),"."))</f>
        <v>43.</v>
      </c>
      <c r="Z53" s="142" t="str">
        <f>IF(ISBLANK(laps_times[[#This Row],[17]]),"DNF",CONCATENATE(RANK(rounds_cum_time[[#This Row],[17]],rounds_cum_time[17],1),"."))</f>
        <v>43.</v>
      </c>
      <c r="AA53" s="142" t="str">
        <f>IF(ISBLANK(laps_times[[#This Row],[18]]),"DNF",CONCATENATE(RANK(rounds_cum_time[[#This Row],[18]],rounds_cum_time[18],1),"."))</f>
        <v>43.</v>
      </c>
      <c r="AB53" s="142" t="str">
        <f>IF(ISBLANK(laps_times[[#This Row],[19]]),"DNF",CONCATENATE(RANK(rounds_cum_time[[#This Row],[19]],rounds_cum_time[19],1),"."))</f>
        <v>44.</v>
      </c>
      <c r="AC53" s="142" t="str">
        <f>IF(ISBLANK(laps_times[[#This Row],[20]]),"DNF",CONCATENATE(RANK(rounds_cum_time[[#This Row],[20]],rounds_cum_time[20],1),"."))</f>
        <v>44.</v>
      </c>
      <c r="AD53" s="142" t="str">
        <f>IF(ISBLANK(laps_times[[#This Row],[21]]),"DNF",CONCATENATE(RANK(rounds_cum_time[[#This Row],[21]],rounds_cum_time[21],1),"."))</f>
        <v>43.</v>
      </c>
      <c r="AE53" s="142" t="str">
        <f>IF(ISBLANK(laps_times[[#This Row],[22]]),"DNF",CONCATENATE(RANK(rounds_cum_time[[#This Row],[22]],rounds_cum_time[22],1),"."))</f>
        <v>44.</v>
      </c>
      <c r="AF53" s="142" t="str">
        <f>IF(ISBLANK(laps_times[[#This Row],[23]]),"DNF",CONCATENATE(RANK(rounds_cum_time[[#This Row],[23]],rounds_cum_time[23],1),"."))</f>
        <v>45.</v>
      </c>
      <c r="AG53" s="142" t="str">
        <f>IF(ISBLANK(laps_times[[#This Row],[24]]),"DNF",CONCATENATE(RANK(rounds_cum_time[[#This Row],[24]],rounds_cum_time[24],1),"."))</f>
        <v>45.</v>
      </c>
      <c r="AH53" s="142" t="str">
        <f>IF(ISBLANK(laps_times[[#This Row],[25]]),"DNF",CONCATENATE(RANK(rounds_cum_time[[#This Row],[25]],rounds_cum_time[25],1),"."))</f>
        <v>45.</v>
      </c>
      <c r="AI53" s="142" t="str">
        <f>IF(ISBLANK(laps_times[[#This Row],[26]]),"DNF",CONCATENATE(RANK(rounds_cum_time[[#This Row],[26]],rounds_cum_time[26],1),"."))</f>
        <v>45.</v>
      </c>
      <c r="AJ53" s="142" t="str">
        <f>IF(ISBLANK(laps_times[[#This Row],[27]]),"DNF",CONCATENATE(RANK(rounds_cum_time[[#This Row],[27]],rounds_cum_time[27],1),"."))</f>
        <v>45.</v>
      </c>
      <c r="AK53" s="142" t="str">
        <f>IF(ISBLANK(laps_times[[#This Row],[28]]),"DNF",CONCATENATE(RANK(rounds_cum_time[[#This Row],[28]],rounds_cum_time[28],1),"."))</f>
        <v>44.</v>
      </c>
      <c r="AL53" s="142" t="str">
        <f>IF(ISBLANK(laps_times[[#This Row],[29]]),"DNF",CONCATENATE(RANK(rounds_cum_time[[#This Row],[29]],rounds_cum_time[29],1),"."))</f>
        <v>45.</v>
      </c>
      <c r="AM53" s="142" t="str">
        <f>IF(ISBLANK(laps_times[[#This Row],[30]]),"DNF",CONCATENATE(RANK(rounds_cum_time[[#This Row],[30]],rounds_cum_time[30],1),"."))</f>
        <v>46.</v>
      </c>
      <c r="AN53" s="142" t="str">
        <f>IF(ISBLANK(laps_times[[#This Row],[31]]),"DNF",CONCATENATE(RANK(rounds_cum_time[[#This Row],[31]],rounds_cum_time[31],1),"."))</f>
        <v>47.</v>
      </c>
      <c r="AO53" s="142" t="str">
        <f>IF(ISBLANK(laps_times[[#This Row],[32]]),"DNF",CONCATENATE(RANK(rounds_cum_time[[#This Row],[32]],rounds_cum_time[32],1),"."))</f>
        <v>46.</v>
      </c>
      <c r="AP53" s="142" t="str">
        <f>IF(ISBLANK(laps_times[[#This Row],[33]]),"DNF",CONCATENATE(RANK(rounds_cum_time[[#This Row],[33]],rounds_cum_time[33],1),"."))</f>
        <v>46.</v>
      </c>
      <c r="AQ53" s="142" t="str">
        <f>IF(ISBLANK(laps_times[[#This Row],[34]]),"DNF",CONCATENATE(RANK(rounds_cum_time[[#This Row],[34]],rounds_cum_time[34],1),"."))</f>
        <v>46.</v>
      </c>
      <c r="AR53" s="142" t="str">
        <f>IF(ISBLANK(laps_times[[#This Row],[35]]),"DNF",CONCATENATE(RANK(rounds_cum_time[[#This Row],[35]],rounds_cum_time[35],1),"."))</f>
        <v>46.</v>
      </c>
      <c r="AS53" s="142" t="str">
        <f>IF(ISBLANK(laps_times[[#This Row],[36]]),"DNF",CONCATENATE(RANK(rounds_cum_time[[#This Row],[36]],rounds_cum_time[36],1),"."))</f>
        <v>47.</v>
      </c>
      <c r="AT53" s="142" t="str">
        <f>IF(ISBLANK(laps_times[[#This Row],[37]]),"DNF",CONCATENATE(RANK(rounds_cum_time[[#This Row],[37]],rounds_cum_time[37],1),"."))</f>
        <v>47.</v>
      </c>
      <c r="AU53" s="142" t="str">
        <f>IF(ISBLANK(laps_times[[#This Row],[38]]),"DNF",CONCATENATE(RANK(rounds_cum_time[[#This Row],[38]],rounds_cum_time[38],1),"."))</f>
        <v>48.</v>
      </c>
      <c r="AV53" s="142" t="str">
        <f>IF(ISBLANK(laps_times[[#This Row],[39]]),"DNF",CONCATENATE(RANK(rounds_cum_time[[#This Row],[39]],rounds_cum_time[39],1),"."))</f>
        <v>48.</v>
      </c>
      <c r="AW53" s="142" t="str">
        <f>IF(ISBLANK(laps_times[[#This Row],[40]]),"DNF",CONCATENATE(RANK(rounds_cum_time[[#This Row],[40]],rounds_cum_time[40],1),"."))</f>
        <v>47.</v>
      </c>
      <c r="AX53" s="142" t="str">
        <f>IF(ISBLANK(laps_times[[#This Row],[41]]),"DNF",CONCATENATE(RANK(rounds_cum_time[[#This Row],[41]],rounds_cum_time[41],1),"."))</f>
        <v>45.</v>
      </c>
      <c r="AY53" s="142" t="str">
        <f>IF(ISBLANK(laps_times[[#This Row],[42]]),"DNF",CONCATENATE(RANK(rounds_cum_time[[#This Row],[42]],rounds_cum_time[42],1),"."))</f>
        <v>46.</v>
      </c>
      <c r="AZ53" s="142" t="str">
        <f>IF(ISBLANK(laps_times[[#This Row],[43]]),"DNF",CONCATENATE(RANK(rounds_cum_time[[#This Row],[43]],rounds_cum_time[43],1),"."))</f>
        <v>46.</v>
      </c>
      <c r="BA53" s="142" t="str">
        <f>IF(ISBLANK(laps_times[[#This Row],[44]]),"DNF",CONCATENATE(RANK(rounds_cum_time[[#This Row],[44]],rounds_cum_time[44],1),"."))</f>
        <v>46.</v>
      </c>
      <c r="BB53" s="142" t="str">
        <f>IF(ISBLANK(laps_times[[#This Row],[45]]),"DNF",CONCATENATE(RANK(rounds_cum_time[[#This Row],[45]],rounds_cum_time[45],1),"."))</f>
        <v>48.</v>
      </c>
      <c r="BC53" s="142" t="str">
        <f>IF(ISBLANK(laps_times[[#This Row],[46]]),"DNF",CONCATENATE(RANK(rounds_cum_time[[#This Row],[46]],rounds_cum_time[46],1),"."))</f>
        <v>49.</v>
      </c>
      <c r="BD53" s="142" t="str">
        <f>IF(ISBLANK(laps_times[[#This Row],[47]]),"DNF",CONCATENATE(RANK(rounds_cum_time[[#This Row],[47]],rounds_cum_time[47],1),"."))</f>
        <v>48.</v>
      </c>
      <c r="BE53" s="142" t="str">
        <f>IF(ISBLANK(laps_times[[#This Row],[48]]),"DNF",CONCATENATE(RANK(rounds_cum_time[[#This Row],[48]],rounds_cum_time[48],1),"."))</f>
        <v>48.</v>
      </c>
      <c r="BF53" s="142" t="str">
        <f>IF(ISBLANK(laps_times[[#This Row],[49]]),"DNF",CONCATENATE(RANK(rounds_cum_time[[#This Row],[49]],rounds_cum_time[49],1),"."))</f>
        <v>47.</v>
      </c>
      <c r="BG53" s="142" t="str">
        <f>IF(ISBLANK(laps_times[[#This Row],[50]]),"DNF",CONCATENATE(RANK(rounds_cum_time[[#This Row],[50]],rounds_cum_time[50],1),"."))</f>
        <v>47.</v>
      </c>
      <c r="BH53" s="142" t="str">
        <f>IF(ISBLANK(laps_times[[#This Row],[51]]),"DNF",CONCATENATE(RANK(rounds_cum_time[[#This Row],[51]],rounds_cum_time[51],1),"."))</f>
        <v>48.</v>
      </c>
      <c r="BI53" s="142" t="str">
        <f>IF(ISBLANK(laps_times[[#This Row],[52]]),"DNF",CONCATENATE(RANK(rounds_cum_time[[#This Row],[52]],rounds_cum_time[52],1),"."))</f>
        <v>48.</v>
      </c>
      <c r="BJ53" s="142" t="str">
        <f>IF(ISBLANK(laps_times[[#This Row],[53]]),"DNF",CONCATENATE(RANK(rounds_cum_time[[#This Row],[53]],rounds_cum_time[53],1),"."))</f>
        <v>49.</v>
      </c>
      <c r="BK53" s="142" t="str">
        <f>IF(ISBLANK(laps_times[[#This Row],[54]]),"DNF",CONCATENATE(RANK(rounds_cum_time[[#This Row],[54]],rounds_cum_time[54],1),"."))</f>
        <v>48.</v>
      </c>
      <c r="BL53" s="142" t="str">
        <f>IF(ISBLANK(laps_times[[#This Row],[55]]),"DNF",CONCATENATE(RANK(rounds_cum_time[[#This Row],[55]],rounds_cum_time[55],1),"."))</f>
        <v>48.</v>
      </c>
      <c r="BM53" s="142" t="str">
        <f>IF(ISBLANK(laps_times[[#This Row],[56]]),"DNF",CONCATENATE(RANK(rounds_cum_time[[#This Row],[56]],rounds_cum_time[56],1),"."))</f>
        <v>47.</v>
      </c>
      <c r="BN53" s="142" t="str">
        <f>IF(ISBLANK(laps_times[[#This Row],[57]]),"DNF",CONCATENATE(RANK(rounds_cum_time[[#This Row],[57]],rounds_cum_time[57],1),"."))</f>
        <v>47.</v>
      </c>
      <c r="BO53" s="142" t="str">
        <f>IF(ISBLANK(laps_times[[#This Row],[58]]),"DNF",CONCATENATE(RANK(rounds_cum_time[[#This Row],[58]],rounds_cum_time[58],1),"."))</f>
        <v>47.</v>
      </c>
      <c r="BP53" s="142" t="str">
        <f>IF(ISBLANK(laps_times[[#This Row],[59]]),"DNF",CONCATENATE(RANK(rounds_cum_time[[#This Row],[59]],rounds_cum_time[59],1),"."))</f>
        <v>47.</v>
      </c>
      <c r="BQ53" s="142" t="str">
        <f>IF(ISBLANK(laps_times[[#This Row],[60]]),"DNF",CONCATENATE(RANK(rounds_cum_time[[#This Row],[60]],rounds_cum_time[60],1),"."))</f>
        <v>48.</v>
      </c>
      <c r="BR53" s="142" t="str">
        <f>IF(ISBLANK(laps_times[[#This Row],[61]]),"DNF",CONCATENATE(RANK(rounds_cum_time[[#This Row],[61]],rounds_cum_time[61],1),"."))</f>
        <v>48.</v>
      </c>
      <c r="BS53" s="142" t="str">
        <f>IF(ISBLANK(laps_times[[#This Row],[62]]),"DNF",CONCATENATE(RANK(rounds_cum_time[[#This Row],[62]],rounds_cum_time[62],1),"."))</f>
        <v>48.</v>
      </c>
      <c r="BT53" s="143" t="str">
        <f>IF(ISBLANK(laps_times[[#This Row],[63]]),"DNF",CONCATENATE(RANK(rounds_cum_time[[#This Row],[63]],rounds_cum_time[63],1),"."))</f>
        <v>48.</v>
      </c>
    </row>
    <row r="54" spans="2:72" x14ac:dyDescent="0.2">
      <c r="B54" s="130">
        <f>laps_times[[#This Row],[poř]]</f>
        <v>49</v>
      </c>
      <c r="C54" s="141">
        <f>laps_times[[#This Row],[s.č.]]</f>
        <v>88</v>
      </c>
      <c r="D54" s="131" t="str">
        <f>laps_times[[#This Row],[jméno]]</f>
        <v>Koller Pavel</v>
      </c>
      <c r="E54" s="132">
        <f>laps_times[[#This Row],[roč]]</f>
        <v>1970</v>
      </c>
      <c r="F54" s="132" t="str">
        <f>laps_times[[#This Row],[kat]]</f>
        <v>MB</v>
      </c>
      <c r="G54" s="132">
        <f>laps_times[[#This Row],[poř_kat]]</f>
        <v>21</v>
      </c>
      <c r="H54" s="131" t="str">
        <f>laps_times[[#This Row],[klub]]</f>
        <v>Bezdědice</v>
      </c>
      <c r="I54" s="134">
        <f>laps_times[[#This Row],[celk. čas]]</f>
        <v>0.15344604166666667</v>
      </c>
      <c r="J54" s="142" t="str">
        <f>IF(ISBLANK(laps_times[[#This Row],[1]]),"DNF",CONCATENATE(RANK(rounds_cum_time[[#This Row],[1]],rounds_cum_time[1],1),"."))</f>
        <v>102.</v>
      </c>
      <c r="K54" s="142" t="str">
        <f>IF(ISBLANK(laps_times[[#This Row],[2]]),"DNF",CONCATENATE(RANK(rounds_cum_time[[#This Row],[2]],rounds_cum_time[2],1),"."))</f>
        <v>102.</v>
      </c>
      <c r="L54" s="142" t="str">
        <f>IF(ISBLANK(laps_times[[#This Row],[3]]),"DNF",CONCATENATE(RANK(rounds_cum_time[[#This Row],[3]],rounds_cum_time[3],1),"."))</f>
        <v>100.</v>
      </c>
      <c r="M54" s="142" t="str">
        <f>IF(ISBLANK(laps_times[[#This Row],[4]]),"DNF",CONCATENATE(RANK(rounds_cum_time[[#This Row],[4]],rounds_cum_time[4],1),"."))</f>
        <v>96.</v>
      </c>
      <c r="N54" s="142" t="str">
        <f>IF(ISBLANK(laps_times[[#This Row],[5]]),"DNF",CONCATENATE(RANK(rounds_cum_time[[#This Row],[5]],rounds_cum_time[5],1),"."))</f>
        <v>91.</v>
      </c>
      <c r="O54" s="142" t="str">
        <f>IF(ISBLANK(laps_times[[#This Row],[6]]),"DNF",CONCATENATE(RANK(rounds_cum_time[[#This Row],[6]],rounds_cum_time[6],1),"."))</f>
        <v>90.</v>
      </c>
      <c r="P54" s="142" t="str">
        <f>IF(ISBLANK(laps_times[[#This Row],[7]]),"DNF",CONCATENATE(RANK(rounds_cum_time[[#This Row],[7]],rounds_cum_time[7],1),"."))</f>
        <v>87.</v>
      </c>
      <c r="Q54" s="142" t="str">
        <f>IF(ISBLANK(laps_times[[#This Row],[8]]),"DNF",CONCATENATE(RANK(rounds_cum_time[[#This Row],[8]],rounds_cum_time[8],1),"."))</f>
        <v>84.</v>
      </c>
      <c r="R54" s="142" t="str">
        <f>IF(ISBLANK(laps_times[[#This Row],[9]]),"DNF",CONCATENATE(RANK(rounds_cum_time[[#This Row],[9]],rounds_cum_time[9],1),"."))</f>
        <v>82.</v>
      </c>
      <c r="S54" s="142" t="str">
        <f>IF(ISBLANK(laps_times[[#This Row],[10]]),"DNF",CONCATENATE(RANK(rounds_cum_time[[#This Row],[10]],rounds_cum_time[10],1),"."))</f>
        <v>77.</v>
      </c>
      <c r="T54" s="142" t="str">
        <f>IF(ISBLANK(laps_times[[#This Row],[11]]),"DNF",CONCATENATE(RANK(rounds_cum_time[[#This Row],[11]],rounds_cum_time[11],1),"."))</f>
        <v>73.</v>
      </c>
      <c r="U54" s="142" t="str">
        <f>IF(ISBLANK(laps_times[[#This Row],[12]]),"DNF",CONCATENATE(RANK(rounds_cum_time[[#This Row],[12]],rounds_cum_time[12],1),"."))</f>
        <v>73.</v>
      </c>
      <c r="V54" s="142" t="str">
        <f>IF(ISBLANK(laps_times[[#This Row],[13]]),"DNF",CONCATENATE(RANK(rounds_cum_time[[#This Row],[13]],rounds_cum_time[13],1),"."))</f>
        <v>70.</v>
      </c>
      <c r="W54" s="142" t="str">
        <f>IF(ISBLANK(laps_times[[#This Row],[14]]),"DNF",CONCATENATE(RANK(rounds_cum_time[[#This Row],[14]],rounds_cum_time[14],1),"."))</f>
        <v>71.</v>
      </c>
      <c r="X54" s="142" t="str">
        <f>IF(ISBLANK(laps_times[[#This Row],[15]]),"DNF",CONCATENATE(RANK(rounds_cum_time[[#This Row],[15]],rounds_cum_time[15],1),"."))</f>
        <v>70.</v>
      </c>
      <c r="Y54" s="142" t="str">
        <f>IF(ISBLANK(laps_times[[#This Row],[16]]),"DNF",CONCATENATE(RANK(rounds_cum_time[[#This Row],[16]],rounds_cum_time[16],1),"."))</f>
        <v>68.</v>
      </c>
      <c r="Z54" s="142" t="str">
        <f>IF(ISBLANK(laps_times[[#This Row],[17]]),"DNF",CONCATENATE(RANK(rounds_cum_time[[#This Row],[17]],rounds_cum_time[17],1),"."))</f>
        <v>68.</v>
      </c>
      <c r="AA54" s="142" t="str">
        <f>IF(ISBLANK(laps_times[[#This Row],[18]]),"DNF",CONCATENATE(RANK(rounds_cum_time[[#This Row],[18]],rounds_cum_time[18],1),"."))</f>
        <v>68.</v>
      </c>
      <c r="AB54" s="142" t="str">
        <f>IF(ISBLANK(laps_times[[#This Row],[19]]),"DNF",CONCATENATE(RANK(rounds_cum_time[[#This Row],[19]],rounds_cum_time[19],1),"."))</f>
        <v>64.</v>
      </c>
      <c r="AC54" s="142" t="str">
        <f>IF(ISBLANK(laps_times[[#This Row],[20]]),"DNF",CONCATENATE(RANK(rounds_cum_time[[#This Row],[20]],rounds_cum_time[20],1),"."))</f>
        <v>63.</v>
      </c>
      <c r="AD54" s="142" t="str">
        <f>IF(ISBLANK(laps_times[[#This Row],[21]]),"DNF",CONCATENATE(RANK(rounds_cum_time[[#This Row],[21]],rounds_cum_time[21],1),"."))</f>
        <v>63.</v>
      </c>
      <c r="AE54" s="142" t="str">
        <f>IF(ISBLANK(laps_times[[#This Row],[22]]),"DNF",CONCATENATE(RANK(rounds_cum_time[[#This Row],[22]],rounds_cum_time[22],1),"."))</f>
        <v>63.</v>
      </c>
      <c r="AF54" s="142" t="str">
        <f>IF(ISBLANK(laps_times[[#This Row],[23]]),"DNF",CONCATENATE(RANK(rounds_cum_time[[#This Row],[23]],rounds_cum_time[23],1),"."))</f>
        <v>62.</v>
      </c>
      <c r="AG54" s="142" t="str">
        <f>IF(ISBLANK(laps_times[[#This Row],[24]]),"DNF",CONCATENATE(RANK(rounds_cum_time[[#This Row],[24]],rounds_cum_time[24],1),"."))</f>
        <v>62.</v>
      </c>
      <c r="AH54" s="142" t="str">
        <f>IF(ISBLANK(laps_times[[#This Row],[25]]),"DNF",CONCATENATE(RANK(rounds_cum_time[[#This Row],[25]],rounds_cum_time[25],1),"."))</f>
        <v>60.</v>
      </c>
      <c r="AI54" s="142" t="str">
        <f>IF(ISBLANK(laps_times[[#This Row],[26]]),"DNF",CONCATENATE(RANK(rounds_cum_time[[#This Row],[26]],rounds_cum_time[26],1),"."))</f>
        <v>60.</v>
      </c>
      <c r="AJ54" s="142" t="str">
        <f>IF(ISBLANK(laps_times[[#This Row],[27]]),"DNF",CONCATENATE(RANK(rounds_cum_time[[#This Row],[27]],rounds_cum_time[27],1),"."))</f>
        <v>57.</v>
      </c>
      <c r="AK54" s="142" t="str">
        <f>IF(ISBLANK(laps_times[[#This Row],[28]]),"DNF",CONCATENATE(RANK(rounds_cum_time[[#This Row],[28]],rounds_cum_time[28],1),"."))</f>
        <v>54.</v>
      </c>
      <c r="AL54" s="142" t="str">
        <f>IF(ISBLANK(laps_times[[#This Row],[29]]),"DNF",CONCATENATE(RANK(rounds_cum_time[[#This Row],[29]],rounds_cum_time[29],1),"."))</f>
        <v>53.</v>
      </c>
      <c r="AM54" s="142" t="str">
        <f>IF(ISBLANK(laps_times[[#This Row],[30]]),"DNF",CONCATENATE(RANK(rounds_cum_time[[#This Row],[30]],rounds_cum_time[30],1),"."))</f>
        <v>51.</v>
      </c>
      <c r="AN54" s="142" t="str">
        <f>IF(ISBLANK(laps_times[[#This Row],[31]]),"DNF",CONCATENATE(RANK(rounds_cum_time[[#This Row],[31]],rounds_cum_time[31],1),"."))</f>
        <v>51.</v>
      </c>
      <c r="AO54" s="142" t="str">
        <f>IF(ISBLANK(laps_times[[#This Row],[32]]),"DNF",CONCATENATE(RANK(rounds_cum_time[[#This Row],[32]],rounds_cum_time[32],1),"."))</f>
        <v>48.</v>
      </c>
      <c r="AP54" s="142" t="str">
        <f>IF(ISBLANK(laps_times[[#This Row],[33]]),"DNF",CONCATENATE(RANK(rounds_cum_time[[#This Row],[33]],rounds_cum_time[33],1),"."))</f>
        <v>48.</v>
      </c>
      <c r="AQ54" s="142" t="str">
        <f>IF(ISBLANK(laps_times[[#This Row],[34]]),"DNF",CONCATENATE(RANK(rounds_cum_time[[#This Row],[34]],rounds_cum_time[34],1),"."))</f>
        <v>47.</v>
      </c>
      <c r="AR54" s="142" t="str">
        <f>IF(ISBLANK(laps_times[[#This Row],[35]]),"DNF",CONCATENATE(RANK(rounds_cum_time[[#This Row],[35]],rounds_cum_time[35],1),"."))</f>
        <v>47.</v>
      </c>
      <c r="AS54" s="142" t="str">
        <f>IF(ISBLANK(laps_times[[#This Row],[36]]),"DNF",CONCATENATE(RANK(rounds_cum_time[[#This Row],[36]],rounds_cum_time[36],1),"."))</f>
        <v>46.</v>
      </c>
      <c r="AT54" s="142" t="str">
        <f>IF(ISBLANK(laps_times[[#This Row],[37]]),"DNF",CONCATENATE(RANK(rounds_cum_time[[#This Row],[37]],rounds_cum_time[37],1),"."))</f>
        <v>46.</v>
      </c>
      <c r="AU54" s="142" t="str">
        <f>IF(ISBLANK(laps_times[[#This Row],[38]]),"DNF",CONCATENATE(RANK(rounds_cum_time[[#This Row],[38]],rounds_cum_time[38],1),"."))</f>
        <v>46.</v>
      </c>
      <c r="AV54" s="142" t="str">
        <f>IF(ISBLANK(laps_times[[#This Row],[39]]),"DNF",CONCATENATE(RANK(rounds_cum_time[[#This Row],[39]],rounds_cum_time[39],1),"."))</f>
        <v>44.</v>
      </c>
      <c r="AW54" s="142" t="str">
        <f>IF(ISBLANK(laps_times[[#This Row],[40]]),"DNF",CONCATENATE(RANK(rounds_cum_time[[#This Row],[40]],rounds_cum_time[40],1),"."))</f>
        <v>42.</v>
      </c>
      <c r="AX54" s="142" t="str">
        <f>IF(ISBLANK(laps_times[[#This Row],[41]]),"DNF",CONCATENATE(RANK(rounds_cum_time[[#This Row],[41]],rounds_cum_time[41],1),"."))</f>
        <v>41.</v>
      </c>
      <c r="AY54" s="142" t="str">
        <f>IF(ISBLANK(laps_times[[#This Row],[42]]),"DNF",CONCATENATE(RANK(rounds_cum_time[[#This Row],[42]],rounds_cum_time[42],1),"."))</f>
        <v>41.</v>
      </c>
      <c r="AZ54" s="142" t="str">
        <f>IF(ISBLANK(laps_times[[#This Row],[43]]),"DNF",CONCATENATE(RANK(rounds_cum_time[[#This Row],[43]],rounds_cum_time[43],1),"."))</f>
        <v>41.</v>
      </c>
      <c r="BA54" s="142" t="str">
        <f>IF(ISBLANK(laps_times[[#This Row],[44]]),"DNF",CONCATENATE(RANK(rounds_cum_time[[#This Row],[44]],rounds_cum_time[44],1),"."))</f>
        <v>41.</v>
      </c>
      <c r="BB54" s="142" t="str">
        <f>IF(ISBLANK(laps_times[[#This Row],[45]]),"DNF",CONCATENATE(RANK(rounds_cum_time[[#This Row],[45]],rounds_cum_time[45],1),"."))</f>
        <v>40.</v>
      </c>
      <c r="BC54" s="142" t="str">
        <f>IF(ISBLANK(laps_times[[#This Row],[46]]),"DNF",CONCATENATE(RANK(rounds_cum_time[[#This Row],[46]],rounds_cum_time[46],1),"."))</f>
        <v>42.</v>
      </c>
      <c r="BD54" s="142" t="str">
        <f>IF(ISBLANK(laps_times[[#This Row],[47]]),"DNF",CONCATENATE(RANK(rounds_cum_time[[#This Row],[47]],rounds_cum_time[47],1),"."))</f>
        <v>45.</v>
      </c>
      <c r="BE54" s="142" t="str">
        <f>IF(ISBLANK(laps_times[[#This Row],[48]]),"DNF",CONCATENATE(RANK(rounds_cum_time[[#This Row],[48]],rounds_cum_time[48],1),"."))</f>
        <v>46.</v>
      </c>
      <c r="BF54" s="142" t="str">
        <f>IF(ISBLANK(laps_times[[#This Row],[49]]),"DNF",CONCATENATE(RANK(rounds_cum_time[[#This Row],[49]],rounds_cum_time[49],1),"."))</f>
        <v>49.</v>
      </c>
      <c r="BG54" s="142" t="str">
        <f>IF(ISBLANK(laps_times[[#This Row],[50]]),"DNF",CONCATENATE(RANK(rounds_cum_time[[#This Row],[50]],rounds_cum_time[50],1),"."))</f>
        <v>51.</v>
      </c>
      <c r="BH54" s="142" t="str">
        <f>IF(ISBLANK(laps_times[[#This Row],[51]]),"DNF",CONCATENATE(RANK(rounds_cum_time[[#This Row],[51]],rounds_cum_time[51],1),"."))</f>
        <v>53.</v>
      </c>
      <c r="BI54" s="142" t="str">
        <f>IF(ISBLANK(laps_times[[#This Row],[52]]),"DNF",CONCATENATE(RANK(rounds_cum_time[[#This Row],[52]],rounds_cum_time[52],1),"."))</f>
        <v>54.</v>
      </c>
      <c r="BJ54" s="142" t="str">
        <f>IF(ISBLANK(laps_times[[#This Row],[53]]),"DNF",CONCATENATE(RANK(rounds_cum_time[[#This Row],[53]],rounds_cum_time[53],1),"."))</f>
        <v>54.</v>
      </c>
      <c r="BK54" s="142" t="str">
        <f>IF(ISBLANK(laps_times[[#This Row],[54]]),"DNF",CONCATENATE(RANK(rounds_cum_time[[#This Row],[54]],rounds_cum_time[54],1),"."))</f>
        <v>52.</v>
      </c>
      <c r="BL54" s="142" t="str">
        <f>IF(ISBLANK(laps_times[[#This Row],[55]]),"DNF",CONCATENATE(RANK(rounds_cum_time[[#This Row],[55]],rounds_cum_time[55],1),"."))</f>
        <v>53.</v>
      </c>
      <c r="BM54" s="142" t="str">
        <f>IF(ISBLANK(laps_times[[#This Row],[56]]),"DNF",CONCATENATE(RANK(rounds_cum_time[[#This Row],[56]],rounds_cum_time[56],1),"."))</f>
        <v>51.</v>
      </c>
      <c r="BN54" s="142" t="str">
        <f>IF(ISBLANK(laps_times[[#This Row],[57]]),"DNF",CONCATENATE(RANK(rounds_cum_time[[#This Row],[57]],rounds_cum_time[57],1),"."))</f>
        <v>50.</v>
      </c>
      <c r="BO54" s="142" t="str">
        <f>IF(ISBLANK(laps_times[[#This Row],[58]]),"DNF",CONCATENATE(RANK(rounds_cum_time[[#This Row],[58]],rounds_cum_time[58],1),"."))</f>
        <v>51.</v>
      </c>
      <c r="BP54" s="142" t="str">
        <f>IF(ISBLANK(laps_times[[#This Row],[59]]),"DNF",CONCATENATE(RANK(rounds_cum_time[[#This Row],[59]],rounds_cum_time[59],1),"."))</f>
        <v>51.</v>
      </c>
      <c r="BQ54" s="142" t="str">
        <f>IF(ISBLANK(laps_times[[#This Row],[60]]),"DNF",CONCATENATE(RANK(rounds_cum_time[[#This Row],[60]],rounds_cum_time[60],1),"."))</f>
        <v>51.</v>
      </c>
      <c r="BR54" s="142" t="str">
        <f>IF(ISBLANK(laps_times[[#This Row],[61]]),"DNF",CONCATENATE(RANK(rounds_cum_time[[#This Row],[61]],rounds_cum_time[61],1),"."))</f>
        <v>51.</v>
      </c>
      <c r="BS54" s="142" t="str">
        <f>IF(ISBLANK(laps_times[[#This Row],[62]]),"DNF",CONCATENATE(RANK(rounds_cum_time[[#This Row],[62]],rounds_cum_time[62],1),"."))</f>
        <v>51.</v>
      </c>
      <c r="BT54" s="143" t="str">
        <f>IF(ISBLANK(laps_times[[#This Row],[63]]),"DNF",CONCATENATE(RANK(rounds_cum_time[[#This Row],[63]],rounds_cum_time[63],1),"."))</f>
        <v>49.</v>
      </c>
    </row>
    <row r="55" spans="2:72" x14ac:dyDescent="0.2">
      <c r="B55" s="130">
        <f>laps_times[[#This Row],[poř]]</f>
        <v>50</v>
      </c>
      <c r="C55" s="141">
        <f>laps_times[[#This Row],[s.č.]]</f>
        <v>48</v>
      </c>
      <c r="D55" s="131" t="str">
        <f>laps_times[[#This Row],[jméno]]</f>
        <v>Študlar Jiří</v>
      </c>
      <c r="E55" s="132">
        <f>laps_times[[#This Row],[roč]]</f>
        <v>1976</v>
      </c>
      <c r="F55" s="132" t="str">
        <f>laps_times[[#This Row],[kat]]</f>
        <v>MA</v>
      </c>
      <c r="G55" s="132">
        <f>laps_times[[#This Row],[poř_kat]]</f>
        <v>13</v>
      </c>
      <c r="H55" s="131" t="str">
        <f>laps_times[[#This Row],[klub]]</f>
        <v>Cyklo Velešín</v>
      </c>
      <c r="I55" s="134">
        <f>laps_times[[#This Row],[celk. čas]]</f>
        <v>0.15368049768518519</v>
      </c>
      <c r="J55" s="142" t="str">
        <f>IF(ISBLANK(laps_times[[#This Row],[1]]),"DNF",CONCATENATE(RANK(rounds_cum_time[[#This Row],[1]],rounds_cum_time[1],1),"."))</f>
        <v>26.</v>
      </c>
      <c r="K55" s="142" t="str">
        <f>IF(ISBLANK(laps_times[[#This Row],[2]]),"DNF",CONCATENATE(RANK(rounds_cum_time[[#This Row],[2]],rounds_cum_time[2],1),"."))</f>
        <v>27.</v>
      </c>
      <c r="L55" s="142" t="str">
        <f>IF(ISBLANK(laps_times[[#This Row],[3]]),"DNF",CONCATENATE(RANK(rounds_cum_time[[#This Row],[3]],rounds_cum_time[3],1),"."))</f>
        <v>28.</v>
      </c>
      <c r="M55" s="142" t="str">
        <f>IF(ISBLANK(laps_times[[#This Row],[4]]),"DNF",CONCATENATE(RANK(rounds_cum_time[[#This Row],[4]],rounds_cum_time[4],1),"."))</f>
        <v>28.</v>
      </c>
      <c r="N55" s="142" t="str">
        <f>IF(ISBLANK(laps_times[[#This Row],[5]]),"DNF",CONCATENATE(RANK(rounds_cum_time[[#This Row],[5]],rounds_cum_time[5],1),"."))</f>
        <v>28.</v>
      </c>
      <c r="O55" s="142" t="str">
        <f>IF(ISBLANK(laps_times[[#This Row],[6]]),"DNF",CONCATENATE(RANK(rounds_cum_time[[#This Row],[6]],rounds_cum_time[6],1),"."))</f>
        <v>28.</v>
      </c>
      <c r="P55" s="142" t="str">
        <f>IF(ISBLANK(laps_times[[#This Row],[7]]),"DNF",CONCATENATE(RANK(rounds_cum_time[[#This Row],[7]],rounds_cum_time[7],1),"."))</f>
        <v>28.</v>
      </c>
      <c r="Q55" s="142" t="str">
        <f>IF(ISBLANK(laps_times[[#This Row],[8]]),"DNF",CONCATENATE(RANK(rounds_cum_time[[#This Row],[8]],rounds_cum_time[8],1),"."))</f>
        <v>28.</v>
      </c>
      <c r="R55" s="142" t="str">
        <f>IF(ISBLANK(laps_times[[#This Row],[9]]),"DNF",CONCATENATE(RANK(rounds_cum_time[[#This Row],[9]],rounds_cum_time[9],1),"."))</f>
        <v>28.</v>
      </c>
      <c r="S55" s="142" t="str">
        <f>IF(ISBLANK(laps_times[[#This Row],[10]]),"DNF",CONCATENATE(RANK(rounds_cum_time[[#This Row],[10]],rounds_cum_time[10],1),"."))</f>
        <v>28.</v>
      </c>
      <c r="T55" s="142" t="str">
        <f>IF(ISBLANK(laps_times[[#This Row],[11]]),"DNF",CONCATENATE(RANK(rounds_cum_time[[#This Row],[11]],rounds_cum_time[11],1),"."))</f>
        <v>26.</v>
      </c>
      <c r="U55" s="142" t="str">
        <f>IF(ISBLANK(laps_times[[#This Row],[12]]),"DNF",CONCATENATE(RANK(rounds_cum_time[[#This Row],[12]],rounds_cum_time[12],1),"."))</f>
        <v>26.</v>
      </c>
      <c r="V55" s="142" t="str">
        <f>IF(ISBLANK(laps_times[[#This Row],[13]]),"DNF",CONCATENATE(RANK(rounds_cum_time[[#This Row],[13]],rounds_cum_time[13],1),"."))</f>
        <v>26.</v>
      </c>
      <c r="W55" s="142" t="str">
        <f>IF(ISBLANK(laps_times[[#This Row],[14]]),"DNF",CONCATENATE(RANK(rounds_cum_time[[#This Row],[14]],rounds_cum_time[14],1),"."))</f>
        <v>25.</v>
      </c>
      <c r="X55" s="142" t="str">
        <f>IF(ISBLANK(laps_times[[#This Row],[15]]),"DNF",CONCATENATE(RANK(rounds_cum_time[[#This Row],[15]],rounds_cum_time[15],1),"."))</f>
        <v>24.</v>
      </c>
      <c r="Y55" s="142" t="str">
        <f>IF(ISBLANK(laps_times[[#This Row],[16]]),"DNF",CONCATENATE(RANK(rounds_cum_time[[#This Row],[16]],rounds_cum_time[16],1),"."))</f>
        <v>24.</v>
      </c>
      <c r="Z55" s="142" t="str">
        <f>IF(ISBLANK(laps_times[[#This Row],[17]]),"DNF",CONCATENATE(RANK(rounds_cum_time[[#This Row],[17]],rounds_cum_time[17],1),"."))</f>
        <v>24.</v>
      </c>
      <c r="AA55" s="142" t="str">
        <f>IF(ISBLANK(laps_times[[#This Row],[18]]),"DNF",CONCATENATE(RANK(rounds_cum_time[[#This Row],[18]],rounds_cum_time[18],1),"."))</f>
        <v>24.</v>
      </c>
      <c r="AB55" s="142" t="str">
        <f>IF(ISBLANK(laps_times[[#This Row],[19]]),"DNF",CONCATENATE(RANK(rounds_cum_time[[#This Row],[19]],rounds_cum_time[19],1),"."))</f>
        <v>24.</v>
      </c>
      <c r="AC55" s="142" t="str">
        <f>IF(ISBLANK(laps_times[[#This Row],[20]]),"DNF",CONCATENATE(RANK(rounds_cum_time[[#This Row],[20]],rounds_cum_time[20],1),"."))</f>
        <v>24.</v>
      </c>
      <c r="AD55" s="142" t="str">
        <f>IF(ISBLANK(laps_times[[#This Row],[21]]),"DNF",CONCATENATE(RANK(rounds_cum_time[[#This Row],[21]],rounds_cum_time[21],1),"."))</f>
        <v>23.</v>
      </c>
      <c r="AE55" s="142" t="str">
        <f>IF(ISBLANK(laps_times[[#This Row],[22]]),"DNF",CONCATENATE(RANK(rounds_cum_time[[#This Row],[22]],rounds_cum_time[22],1),"."))</f>
        <v>23.</v>
      </c>
      <c r="AF55" s="142" t="str">
        <f>IF(ISBLANK(laps_times[[#This Row],[23]]),"DNF",CONCATENATE(RANK(rounds_cum_time[[#This Row],[23]],rounds_cum_time[23],1),"."))</f>
        <v>23.</v>
      </c>
      <c r="AG55" s="142" t="str">
        <f>IF(ISBLANK(laps_times[[#This Row],[24]]),"DNF",CONCATENATE(RANK(rounds_cum_time[[#This Row],[24]],rounds_cum_time[24],1),"."))</f>
        <v>23.</v>
      </c>
      <c r="AH55" s="142" t="str">
        <f>IF(ISBLANK(laps_times[[#This Row],[25]]),"DNF",CONCATENATE(RANK(rounds_cum_time[[#This Row],[25]],rounds_cum_time[25],1),"."))</f>
        <v>22.</v>
      </c>
      <c r="AI55" s="142" t="str">
        <f>IF(ISBLANK(laps_times[[#This Row],[26]]),"DNF",CONCATENATE(RANK(rounds_cum_time[[#This Row],[26]],rounds_cum_time[26],1),"."))</f>
        <v>22.</v>
      </c>
      <c r="AJ55" s="142" t="str">
        <f>IF(ISBLANK(laps_times[[#This Row],[27]]),"DNF",CONCATENATE(RANK(rounds_cum_time[[#This Row],[27]],rounds_cum_time[27],1),"."))</f>
        <v>22.</v>
      </c>
      <c r="AK55" s="142" t="str">
        <f>IF(ISBLANK(laps_times[[#This Row],[28]]),"DNF",CONCATENATE(RANK(rounds_cum_time[[#This Row],[28]],rounds_cum_time[28],1),"."))</f>
        <v>22.</v>
      </c>
      <c r="AL55" s="142" t="str">
        <f>IF(ISBLANK(laps_times[[#This Row],[29]]),"DNF",CONCATENATE(RANK(rounds_cum_time[[#This Row],[29]],rounds_cum_time[29],1),"."))</f>
        <v>22.</v>
      </c>
      <c r="AM55" s="142" t="str">
        <f>IF(ISBLANK(laps_times[[#This Row],[30]]),"DNF",CONCATENATE(RANK(rounds_cum_time[[#This Row],[30]],rounds_cum_time[30],1),"."))</f>
        <v>22.</v>
      </c>
      <c r="AN55" s="142" t="str">
        <f>IF(ISBLANK(laps_times[[#This Row],[31]]),"DNF",CONCATENATE(RANK(rounds_cum_time[[#This Row],[31]],rounds_cum_time[31],1),"."))</f>
        <v>22.</v>
      </c>
      <c r="AO55" s="142" t="str">
        <f>IF(ISBLANK(laps_times[[#This Row],[32]]),"DNF",CONCATENATE(RANK(rounds_cum_time[[#This Row],[32]],rounds_cum_time[32],1),"."))</f>
        <v>22.</v>
      </c>
      <c r="AP55" s="142" t="str">
        <f>IF(ISBLANK(laps_times[[#This Row],[33]]),"DNF",CONCATENATE(RANK(rounds_cum_time[[#This Row],[33]],rounds_cum_time[33],1),"."))</f>
        <v>22.</v>
      </c>
      <c r="AQ55" s="142" t="str">
        <f>IF(ISBLANK(laps_times[[#This Row],[34]]),"DNF",CONCATENATE(RANK(rounds_cum_time[[#This Row],[34]],rounds_cum_time[34],1),"."))</f>
        <v>22.</v>
      </c>
      <c r="AR55" s="142" t="str">
        <f>IF(ISBLANK(laps_times[[#This Row],[35]]),"DNF",CONCATENATE(RANK(rounds_cum_time[[#This Row],[35]],rounds_cum_time[35],1),"."))</f>
        <v>22.</v>
      </c>
      <c r="AS55" s="142" t="str">
        <f>IF(ISBLANK(laps_times[[#This Row],[36]]),"DNF",CONCATENATE(RANK(rounds_cum_time[[#This Row],[36]],rounds_cum_time[36],1),"."))</f>
        <v>22.</v>
      </c>
      <c r="AT55" s="142" t="str">
        <f>IF(ISBLANK(laps_times[[#This Row],[37]]),"DNF",CONCATENATE(RANK(rounds_cum_time[[#This Row],[37]],rounds_cum_time[37],1),"."))</f>
        <v>22.</v>
      </c>
      <c r="AU55" s="142" t="str">
        <f>IF(ISBLANK(laps_times[[#This Row],[38]]),"DNF",CONCATENATE(RANK(rounds_cum_time[[#This Row],[38]],rounds_cum_time[38],1),"."))</f>
        <v>22.</v>
      </c>
      <c r="AV55" s="142" t="str">
        <f>IF(ISBLANK(laps_times[[#This Row],[39]]),"DNF",CONCATENATE(RANK(rounds_cum_time[[#This Row],[39]],rounds_cum_time[39],1),"."))</f>
        <v>22.</v>
      </c>
      <c r="AW55" s="142" t="str">
        <f>IF(ISBLANK(laps_times[[#This Row],[40]]),"DNF",CONCATENATE(RANK(rounds_cum_time[[#This Row],[40]],rounds_cum_time[40],1),"."))</f>
        <v>24.</v>
      </c>
      <c r="AX55" s="142" t="str">
        <f>IF(ISBLANK(laps_times[[#This Row],[41]]),"DNF",CONCATENATE(RANK(rounds_cum_time[[#This Row],[41]],rounds_cum_time[41],1),"."))</f>
        <v>24.</v>
      </c>
      <c r="AY55" s="142" t="str">
        <f>IF(ISBLANK(laps_times[[#This Row],[42]]),"DNF",CONCATENATE(RANK(rounds_cum_time[[#This Row],[42]],rounds_cum_time[42],1),"."))</f>
        <v>25.</v>
      </c>
      <c r="AZ55" s="142" t="str">
        <f>IF(ISBLANK(laps_times[[#This Row],[43]]),"DNF",CONCATENATE(RANK(rounds_cum_time[[#This Row],[43]],rounds_cum_time[43],1),"."))</f>
        <v>27.</v>
      </c>
      <c r="BA55" s="142" t="str">
        <f>IF(ISBLANK(laps_times[[#This Row],[44]]),"DNF",CONCATENATE(RANK(rounds_cum_time[[#This Row],[44]],rounds_cum_time[44],1),"."))</f>
        <v>29.</v>
      </c>
      <c r="BB55" s="142" t="str">
        <f>IF(ISBLANK(laps_times[[#This Row],[45]]),"DNF",CONCATENATE(RANK(rounds_cum_time[[#This Row],[45]],rounds_cum_time[45],1),"."))</f>
        <v>29.</v>
      </c>
      <c r="BC55" s="142" t="str">
        <f>IF(ISBLANK(laps_times[[#This Row],[46]]),"DNF",CONCATENATE(RANK(rounds_cum_time[[#This Row],[46]],rounds_cum_time[46],1),"."))</f>
        <v>31.</v>
      </c>
      <c r="BD55" s="142" t="str">
        <f>IF(ISBLANK(laps_times[[#This Row],[47]]),"DNF",CONCATENATE(RANK(rounds_cum_time[[#This Row],[47]],rounds_cum_time[47],1),"."))</f>
        <v>31.</v>
      </c>
      <c r="BE55" s="142" t="str">
        <f>IF(ISBLANK(laps_times[[#This Row],[48]]),"DNF",CONCATENATE(RANK(rounds_cum_time[[#This Row],[48]],rounds_cum_time[48],1),"."))</f>
        <v>33.</v>
      </c>
      <c r="BF55" s="142" t="str">
        <f>IF(ISBLANK(laps_times[[#This Row],[49]]),"DNF",CONCATENATE(RANK(rounds_cum_time[[#This Row],[49]],rounds_cum_time[49],1),"."))</f>
        <v>33.</v>
      </c>
      <c r="BG55" s="142" t="str">
        <f>IF(ISBLANK(laps_times[[#This Row],[50]]),"DNF",CONCATENATE(RANK(rounds_cum_time[[#This Row],[50]],rounds_cum_time[50],1),"."))</f>
        <v>32.</v>
      </c>
      <c r="BH55" s="142" t="str">
        <f>IF(ISBLANK(laps_times[[#This Row],[51]]),"DNF",CONCATENATE(RANK(rounds_cum_time[[#This Row],[51]],rounds_cum_time[51],1),"."))</f>
        <v>35.</v>
      </c>
      <c r="BI55" s="142" t="str">
        <f>IF(ISBLANK(laps_times[[#This Row],[52]]),"DNF",CONCATENATE(RANK(rounds_cum_time[[#This Row],[52]],rounds_cum_time[52],1),"."))</f>
        <v>35.</v>
      </c>
      <c r="BJ55" s="142" t="str">
        <f>IF(ISBLANK(laps_times[[#This Row],[53]]),"DNF",CONCATENATE(RANK(rounds_cum_time[[#This Row],[53]],rounds_cum_time[53],1),"."))</f>
        <v>35.</v>
      </c>
      <c r="BK55" s="142" t="str">
        <f>IF(ISBLANK(laps_times[[#This Row],[54]]),"DNF",CONCATENATE(RANK(rounds_cum_time[[#This Row],[54]],rounds_cum_time[54],1),"."))</f>
        <v>38.</v>
      </c>
      <c r="BL55" s="142" t="str">
        <f>IF(ISBLANK(laps_times[[#This Row],[55]]),"DNF",CONCATENATE(RANK(rounds_cum_time[[#This Row],[55]],rounds_cum_time[55],1),"."))</f>
        <v>39.</v>
      </c>
      <c r="BM55" s="142" t="str">
        <f>IF(ISBLANK(laps_times[[#This Row],[56]]),"DNF",CONCATENATE(RANK(rounds_cum_time[[#This Row],[56]],rounds_cum_time[56],1),"."))</f>
        <v>40.</v>
      </c>
      <c r="BN55" s="142" t="str">
        <f>IF(ISBLANK(laps_times[[#This Row],[57]]),"DNF",CONCATENATE(RANK(rounds_cum_time[[#This Row],[57]],rounds_cum_time[57],1),"."))</f>
        <v>42.</v>
      </c>
      <c r="BO55" s="142" t="str">
        <f>IF(ISBLANK(laps_times[[#This Row],[58]]),"DNF",CONCATENATE(RANK(rounds_cum_time[[#This Row],[58]],rounds_cum_time[58],1),"."))</f>
        <v>44.</v>
      </c>
      <c r="BP55" s="142" t="str">
        <f>IF(ISBLANK(laps_times[[#This Row],[59]]),"DNF",CONCATENATE(RANK(rounds_cum_time[[#This Row],[59]],rounds_cum_time[59],1),"."))</f>
        <v>44.</v>
      </c>
      <c r="BQ55" s="142" t="str">
        <f>IF(ISBLANK(laps_times[[#This Row],[60]]),"DNF",CONCATENATE(RANK(rounds_cum_time[[#This Row],[60]],rounds_cum_time[60],1),"."))</f>
        <v>45.</v>
      </c>
      <c r="BR55" s="142" t="str">
        <f>IF(ISBLANK(laps_times[[#This Row],[61]]),"DNF",CONCATENATE(RANK(rounds_cum_time[[#This Row],[61]],rounds_cum_time[61],1),"."))</f>
        <v>47.</v>
      </c>
      <c r="BS55" s="142" t="str">
        <f>IF(ISBLANK(laps_times[[#This Row],[62]]),"DNF",CONCATENATE(RANK(rounds_cum_time[[#This Row],[62]],rounds_cum_time[62],1),"."))</f>
        <v>49.</v>
      </c>
      <c r="BT55" s="143" t="str">
        <f>IF(ISBLANK(laps_times[[#This Row],[63]]),"DNF",CONCATENATE(RANK(rounds_cum_time[[#This Row],[63]],rounds_cum_time[63],1),"."))</f>
        <v>50.</v>
      </c>
    </row>
    <row r="56" spans="2:72" x14ac:dyDescent="0.2">
      <c r="B56" s="130">
        <f>laps_times[[#This Row],[poř]]</f>
        <v>51</v>
      </c>
      <c r="C56" s="141">
        <f>laps_times[[#This Row],[s.č.]]</f>
        <v>57</v>
      </c>
      <c r="D56" s="131" t="str">
        <f>laps_times[[#This Row],[jméno]]</f>
        <v>Macek Tomáš</v>
      </c>
      <c r="E56" s="132">
        <f>laps_times[[#This Row],[roč]]</f>
        <v>1979</v>
      </c>
      <c r="F56" s="132" t="str">
        <f>laps_times[[#This Row],[kat]]</f>
        <v>MA</v>
      </c>
      <c r="G56" s="132">
        <f>laps_times[[#This Row],[poř_kat]]</f>
        <v>14</v>
      </c>
      <c r="H56" s="131" t="str">
        <f>laps_times[[#This Row],[klub]]</f>
        <v>AC Mageo</v>
      </c>
      <c r="I56" s="134">
        <f>laps_times[[#This Row],[celk. čas]]</f>
        <v>0.15375913194444443</v>
      </c>
      <c r="J56" s="142" t="str">
        <f>IF(ISBLANK(laps_times[[#This Row],[1]]),"DNF",CONCATENATE(RANK(rounds_cum_time[[#This Row],[1]],rounds_cum_time[1],1),"."))</f>
        <v>60.</v>
      </c>
      <c r="K56" s="142" t="str">
        <f>IF(ISBLANK(laps_times[[#This Row],[2]]),"DNF",CONCATENATE(RANK(rounds_cum_time[[#This Row],[2]],rounds_cum_time[2],1),"."))</f>
        <v>59.</v>
      </c>
      <c r="L56" s="142" t="str">
        <f>IF(ISBLANK(laps_times[[#This Row],[3]]),"DNF",CONCATENATE(RANK(rounds_cum_time[[#This Row],[3]],rounds_cum_time[3],1),"."))</f>
        <v>63.</v>
      </c>
      <c r="M56" s="142" t="str">
        <f>IF(ISBLANK(laps_times[[#This Row],[4]]),"DNF",CONCATENATE(RANK(rounds_cum_time[[#This Row],[4]],rounds_cum_time[4],1),"."))</f>
        <v>62.</v>
      </c>
      <c r="N56" s="142" t="str">
        <f>IF(ISBLANK(laps_times[[#This Row],[5]]),"DNF",CONCATENATE(RANK(rounds_cum_time[[#This Row],[5]],rounds_cum_time[5],1),"."))</f>
        <v>60.</v>
      </c>
      <c r="O56" s="142" t="str">
        <f>IF(ISBLANK(laps_times[[#This Row],[6]]),"DNF",CONCATENATE(RANK(rounds_cum_time[[#This Row],[6]],rounds_cum_time[6],1),"."))</f>
        <v>59.</v>
      </c>
      <c r="P56" s="142" t="str">
        <f>IF(ISBLANK(laps_times[[#This Row],[7]]),"DNF",CONCATENATE(RANK(rounds_cum_time[[#This Row],[7]],rounds_cum_time[7],1),"."))</f>
        <v>59.</v>
      </c>
      <c r="Q56" s="142" t="str">
        <f>IF(ISBLANK(laps_times[[#This Row],[8]]),"DNF",CONCATENATE(RANK(rounds_cum_time[[#This Row],[8]],rounds_cum_time[8],1),"."))</f>
        <v>59.</v>
      </c>
      <c r="R56" s="142" t="str">
        <f>IF(ISBLANK(laps_times[[#This Row],[9]]),"DNF",CONCATENATE(RANK(rounds_cum_time[[#This Row],[9]],rounds_cum_time[9],1),"."))</f>
        <v>60.</v>
      </c>
      <c r="S56" s="142" t="str">
        <f>IF(ISBLANK(laps_times[[#This Row],[10]]),"DNF",CONCATENATE(RANK(rounds_cum_time[[#This Row],[10]],rounds_cum_time[10],1),"."))</f>
        <v>60.</v>
      </c>
      <c r="T56" s="142" t="str">
        <f>IF(ISBLANK(laps_times[[#This Row],[11]]),"DNF",CONCATENATE(RANK(rounds_cum_time[[#This Row],[11]],rounds_cum_time[11],1),"."))</f>
        <v>60.</v>
      </c>
      <c r="U56" s="142" t="str">
        <f>IF(ISBLANK(laps_times[[#This Row],[12]]),"DNF",CONCATENATE(RANK(rounds_cum_time[[#This Row],[12]],rounds_cum_time[12],1),"."))</f>
        <v>60.</v>
      </c>
      <c r="V56" s="142" t="str">
        <f>IF(ISBLANK(laps_times[[#This Row],[13]]),"DNF",CONCATENATE(RANK(rounds_cum_time[[#This Row],[13]],rounds_cum_time[13],1),"."))</f>
        <v>60.</v>
      </c>
      <c r="W56" s="142" t="str">
        <f>IF(ISBLANK(laps_times[[#This Row],[14]]),"DNF",CONCATENATE(RANK(rounds_cum_time[[#This Row],[14]],rounds_cum_time[14],1),"."))</f>
        <v>60.</v>
      </c>
      <c r="X56" s="142" t="str">
        <f>IF(ISBLANK(laps_times[[#This Row],[15]]),"DNF",CONCATENATE(RANK(rounds_cum_time[[#This Row],[15]],rounds_cum_time[15],1),"."))</f>
        <v>60.</v>
      </c>
      <c r="Y56" s="142" t="str">
        <f>IF(ISBLANK(laps_times[[#This Row],[16]]),"DNF",CONCATENATE(RANK(rounds_cum_time[[#This Row],[16]],rounds_cum_time[16],1),"."))</f>
        <v>58.</v>
      </c>
      <c r="Z56" s="142" t="str">
        <f>IF(ISBLANK(laps_times[[#This Row],[17]]),"DNF",CONCATENATE(RANK(rounds_cum_time[[#This Row],[17]],rounds_cum_time[17],1),"."))</f>
        <v>59.</v>
      </c>
      <c r="AA56" s="142" t="str">
        <f>IF(ISBLANK(laps_times[[#This Row],[18]]),"DNF",CONCATENATE(RANK(rounds_cum_time[[#This Row],[18]],rounds_cum_time[18],1),"."))</f>
        <v>62.</v>
      </c>
      <c r="AB56" s="142" t="str">
        <f>IF(ISBLANK(laps_times[[#This Row],[19]]),"DNF",CONCATENATE(RANK(rounds_cum_time[[#This Row],[19]],rounds_cum_time[19],1),"."))</f>
        <v>62.</v>
      </c>
      <c r="AC56" s="142" t="str">
        <f>IF(ISBLANK(laps_times[[#This Row],[20]]),"DNF",CONCATENATE(RANK(rounds_cum_time[[#This Row],[20]],rounds_cum_time[20],1),"."))</f>
        <v>61.</v>
      </c>
      <c r="AD56" s="142" t="str">
        <f>IF(ISBLANK(laps_times[[#This Row],[21]]),"DNF",CONCATENATE(RANK(rounds_cum_time[[#This Row],[21]],rounds_cum_time[21],1),"."))</f>
        <v>61.</v>
      </c>
      <c r="AE56" s="142" t="str">
        <f>IF(ISBLANK(laps_times[[#This Row],[22]]),"DNF",CONCATENATE(RANK(rounds_cum_time[[#This Row],[22]],rounds_cum_time[22],1),"."))</f>
        <v>60.</v>
      </c>
      <c r="AF56" s="142" t="str">
        <f>IF(ISBLANK(laps_times[[#This Row],[23]]),"DNF",CONCATENATE(RANK(rounds_cum_time[[#This Row],[23]],rounds_cum_time[23],1),"."))</f>
        <v>60.</v>
      </c>
      <c r="AG56" s="142" t="str">
        <f>IF(ISBLANK(laps_times[[#This Row],[24]]),"DNF",CONCATENATE(RANK(rounds_cum_time[[#This Row],[24]],rounds_cum_time[24],1),"."))</f>
        <v>59.</v>
      </c>
      <c r="AH56" s="142" t="str">
        <f>IF(ISBLANK(laps_times[[#This Row],[25]]),"DNF",CONCATENATE(RANK(rounds_cum_time[[#This Row],[25]],rounds_cum_time[25],1),"."))</f>
        <v>59.</v>
      </c>
      <c r="AI56" s="142" t="str">
        <f>IF(ISBLANK(laps_times[[#This Row],[26]]),"DNF",CONCATENATE(RANK(rounds_cum_time[[#This Row],[26]],rounds_cum_time[26],1),"."))</f>
        <v>58.</v>
      </c>
      <c r="AJ56" s="142" t="str">
        <f>IF(ISBLANK(laps_times[[#This Row],[27]]),"DNF",CONCATENATE(RANK(rounds_cum_time[[#This Row],[27]],rounds_cum_time[27],1),"."))</f>
        <v>58.</v>
      </c>
      <c r="AK56" s="142" t="str">
        <f>IF(ISBLANK(laps_times[[#This Row],[28]]),"DNF",CONCATENATE(RANK(rounds_cum_time[[#This Row],[28]],rounds_cum_time[28],1),"."))</f>
        <v>56.</v>
      </c>
      <c r="AL56" s="142" t="str">
        <f>IF(ISBLANK(laps_times[[#This Row],[29]]),"DNF",CONCATENATE(RANK(rounds_cum_time[[#This Row],[29]],rounds_cum_time[29],1),"."))</f>
        <v>55.</v>
      </c>
      <c r="AM56" s="142" t="str">
        <f>IF(ISBLANK(laps_times[[#This Row],[30]]),"DNF",CONCATENATE(RANK(rounds_cum_time[[#This Row],[30]],rounds_cum_time[30],1),"."))</f>
        <v>54.</v>
      </c>
      <c r="AN56" s="142" t="str">
        <f>IF(ISBLANK(laps_times[[#This Row],[31]]),"DNF",CONCATENATE(RANK(rounds_cum_time[[#This Row],[31]],rounds_cum_time[31],1),"."))</f>
        <v>53.</v>
      </c>
      <c r="AO56" s="142" t="str">
        <f>IF(ISBLANK(laps_times[[#This Row],[32]]),"DNF",CONCATENATE(RANK(rounds_cum_time[[#This Row],[32]],rounds_cum_time[32],1),"."))</f>
        <v>51.</v>
      </c>
      <c r="AP56" s="142" t="str">
        <f>IF(ISBLANK(laps_times[[#This Row],[33]]),"DNF",CONCATENATE(RANK(rounds_cum_time[[#This Row],[33]],rounds_cum_time[33],1),"."))</f>
        <v>50.</v>
      </c>
      <c r="AQ56" s="142" t="str">
        <f>IF(ISBLANK(laps_times[[#This Row],[34]]),"DNF",CONCATENATE(RANK(rounds_cum_time[[#This Row],[34]],rounds_cum_time[34],1),"."))</f>
        <v>50.</v>
      </c>
      <c r="AR56" s="142" t="str">
        <f>IF(ISBLANK(laps_times[[#This Row],[35]]),"DNF",CONCATENATE(RANK(rounds_cum_time[[#This Row],[35]],rounds_cum_time[35],1),"."))</f>
        <v>53.</v>
      </c>
      <c r="AS56" s="142" t="str">
        <f>IF(ISBLANK(laps_times[[#This Row],[36]]),"DNF",CONCATENATE(RANK(rounds_cum_time[[#This Row],[36]],rounds_cum_time[36],1),"."))</f>
        <v>55.</v>
      </c>
      <c r="AT56" s="142" t="str">
        <f>IF(ISBLANK(laps_times[[#This Row],[37]]),"DNF",CONCATENATE(RANK(rounds_cum_time[[#This Row],[37]],rounds_cum_time[37],1),"."))</f>
        <v>53.</v>
      </c>
      <c r="AU56" s="142" t="str">
        <f>IF(ISBLANK(laps_times[[#This Row],[38]]),"DNF",CONCATENATE(RANK(rounds_cum_time[[#This Row],[38]],rounds_cum_time[38],1),"."))</f>
        <v>53.</v>
      </c>
      <c r="AV56" s="142" t="str">
        <f>IF(ISBLANK(laps_times[[#This Row],[39]]),"DNF",CONCATENATE(RANK(rounds_cum_time[[#This Row],[39]],rounds_cum_time[39],1),"."))</f>
        <v>52.</v>
      </c>
      <c r="AW56" s="142" t="str">
        <f>IF(ISBLANK(laps_times[[#This Row],[40]]),"DNF",CONCATENATE(RANK(rounds_cum_time[[#This Row],[40]],rounds_cum_time[40],1),"."))</f>
        <v>52.</v>
      </c>
      <c r="AX56" s="142" t="str">
        <f>IF(ISBLANK(laps_times[[#This Row],[41]]),"DNF",CONCATENATE(RANK(rounds_cum_time[[#This Row],[41]],rounds_cum_time[41],1),"."))</f>
        <v>51.</v>
      </c>
      <c r="AY56" s="142" t="str">
        <f>IF(ISBLANK(laps_times[[#This Row],[42]]),"DNF",CONCATENATE(RANK(rounds_cum_time[[#This Row],[42]],rounds_cum_time[42],1),"."))</f>
        <v>50.</v>
      </c>
      <c r="AZ56" s="142" t="str">
        <f>IF(ISBLANK(laps_times[[#This Row],[43]]),"DNF",CONCATENATE(RANK(rounds_cum_time[[#This Row],[43]],rounds_cum_time[43],1),"."))</f>
        <v>49.</v>
      </c>
      <c r="BA56" s="142" t="str">
        <f>IF(ISBLANK(laps_times[[#This Row],[44]]),"DNF",CONCATENATE(RANK(rounds_cum_time[[#This Row],[44]],rounds_cum_time[44],1),"."))</f>
        <v>49.</v>
      </c>
      <c r="BB56" s="142" t="str">
        <f>IF(ISBLANK(laps_times[[#This Row],[45]]),"DNF",CONCATENATE(RANK(rounds_cum_time[[#This Row],[45]],rounds_cum_time[45],1),"."))</f>
        <v>49.</v>
      </c>
      <c r="BC56" s="142" t="str">
        <f>IF(ISBLANK(laps_times[[#This Row],[46]]),"DNF",CONCATENATE(RANK(rounds_cum_time[[#This Row],[46]],rounds_cum_time[46],1),"."))</f>
        <v>48.</v>
      </c>
      <c r="BD56" s="142" t="str">
        <f>IF(ISBLANK(laps_times[[#This Row],[47]]),"DNF",CONCATENATE(RANK(rounds_cum_time[[#This Row],[47]],rounds_cum_time[47],1),"."))</f>
        <v>47.</v>
      </c>
      <c r="BE56" s="142" t="str">
        <f>IF(ISBLANK(laps_times[[#This Row],[48]]),"DNF",CONCATENATE(RANK(rounds_cum_time[[#This Row],[48]],rounds_cum_time[48],1),"."))</f>
        <v>47.</v>
      </c>
      <c r="BF56" s="142" t="str">
        <f>IF(ISBLANK(laps_times[[#This Row],[49]]),"DNF",CONCATENATE(RANK(rounds_cum_time[[#This Row],[49]],rounds_cum_time[49],1),"."))</f>
        <v>46.</v>
      </c>
      <c r="BG56" s="142" t="str">
        <f>IF(ISBLANK(laps_times[[#This Row],[50]]),"DNF",CONCATENATE(RANK(rounds_cum_time[[#This Row],[50]],rounds_cum_time[50],1),"."))</f>
        <v>46.</v>
      </c>
      <c r="BH56" s="142" t="str">
        <f>IF(ISBLANK(laps_times[[#This Row],[51]]),"DNF",CONCATENATE(RANK(rounds_cum_time[[#This Row],[51]],rounds_cum_time[51],1),"."))</f>
        <v>45.</v>
      </c>
      <c r="BI56" s="142" t="str">
        <f>IF(ISBLANK(laps_times[[#This Row],[52]]),"DNF",CONCATENATE(RANK(rounds_cum_time[[#This Row],[52]],rounds_cum_time[52],1),"."))</f>
        <v>45.</v>
      </c>
      <c r="BJ56" s="142" t="str">
        <f>IF(ISBLANK(laps_times[[#This Row],[53]]),"DNF",CONCATENATE(RANK(rounds_cum_time[[#This Row],[53]],rounds_cum_time[53],1),"."))</f>
        <v>45.</v>
      </c>
      <c r="BK56" s="142" t="str">
        <f>IF(ISBLANK(laps_times[[#This Row],[54]]),"DNF",CONCATENATE(RANK(rounds_cum_time[[#This Row],[54]],rounds_cum_time[54],1),"."))</f>
        <v>44.</v>
      </c>
      <c r="BL56" s="142" t="str">
        <f>IF(ISBLANK(laps_times[[#This Row],[55]]),"DNF",CONCATENATE(RANK(rounds_cum_time[[#This Row],[55]],rounds_cum_time[55],1),"."))</f>
        <v>45.</v>
      </c>
      <c r="BM56" s="142" t="str">
        <f>IF(ISBLANK(laps_times[[#This Row],[56]]),"DNF",CONCATENATE(RANK(rounds_cum_time[[#This Row],[56]],rounds_cum_time[56],1),"."))</f>
        <v>48.</v>
      </c>
      <c r="BN56" s="142" t="str">
        <f>IF(ISBLANK(laps_times[[#This Row],[57]]),"DNF",CONCATENATE(RANK(rounds_cum_time[[#This Row],[57]],rounds_cum_time[57],1),"."))</f>
        <v>48.</v>
      </c>
      <c r="BO56" s="142" t="str">
        <f>IF(ISBLANK(laps_times[[#This Row],[58]]),"DNF",CONCATENATE(RANK(rounds_cum_time[[#This Row],[58]],rounds_cum_time[58],1),"."))</f>
        <v>49.</v>
      </c>
      <c r="BP56" s="142" t="str">
        <f>IF(ISBLANK(laps_times[[#This Row],[59]]),"DNF",CONCATENATE(RANK(rounds_cum_time[[#This Row],[59]],rounds_cum_time[59],1),"."))</f>
        <v>49.</v>
      </c>
      <c r="BQ56" s="142" t="str">
        <f>IF(ISBLANK(laps_times[[#This Row],[60]]),"DNF",CONCATENATE(RANK(rounds_cum_time[[#This Row],[60]],rounds_cum_time[60],1),"."))</f>
        <v>50.</v>
      </c>
      <c r="BR56" s="142" t="str">
        <f>IF(ISBLANK(laps_times[[#This Row],[61]]),"DNF",CONCATENATE(RANK(rounds_cum_time[[#This Row],[61]],rounds_cum_time[61],1),"."))</f>
        <v>49.</v>
      </c>
      <c r="BS56" s="142" t="str">
        <f>IF(ISBLANK(laps_times[[#This Row],[62]]),"DNF",CONCATENATE(RANK(rounds_cum_time[[#This Row],[62]],rounds_cum_time[62],1),"."))</f>
        <v>50.</v>
      </c>
      <c r="BT56" s="143" t="str">
        <f>IF(ISBLANK(laps_times[[#This Row],[63]]),"DNF",CONCATENATE(RANK(rounds_cum_time[[#This Row],[63]],rounds_cum_time[63],1),"."))</f>
        <v>51.</v>
      </c>
    </row>
    <row r="57" spans="2:72" x14ac:dyDescent="0.2">
      <c r="B57" s="130">
        <f>laps_times[[#This Row],[poř]]</f>
        <v>52</v>
      </c>
      <c r="C57" s="141">
        <f>laps_times[[#This Row],[s.č.]]</f>
        <v>80</v>
      </c>
      <c r="D57" s="131" t="str">
        <f>laps_times[[#This Row],[jméno]]</f>
        <v>Maršík Miloš</v>
      </c>
      <c r="E57" s="132">
        <f>laps_times[[#This Row],[roč]]</f>
        <v>1966</v>
      </c>
      <c r="F57" s="132" t="str">
        <f>laps_times[[#This Row],[kat]]</f>
        <v>MB</v>
      </c>
      <c r="G57" s="132">
        <f>laps_times[[#This Row],[poř_kat]]</f>
        <v>22</v>
      </c>
      <c r="H57" s="131" t="str">
        <f>laps_times[[#This Row],[klub]]</f>
        <v>TC Dvořák Č. Budějovice</v>
      </c>
      <c r="I57" s="134">
        <f>laps_times[[#This Row],[celk. čas]]</f>
        <v>0.15476525462962962</v>
      </c>
      <c r="J57" s="142" t="str">
        <f>IF(ISBLANK(laps_times[[#This Row],[1]]),"DNF",CONCATENATE(RANK(rounds_cum_time[[#This Row],[1]],rounds_cum_time[1],1),"."))</f>
        <v>46.</v>
      </c>
      <c r="K57" s="142" t="str">
        <f>IF(ISBLANK(laps_times[[#This Row],[2]]),"DNF",CONCATENATE(RANK(rounds_cum_time[[#This Row],[2]],rounds_cum_time[2],1),"."))</f>
        <v>47.</v>
      </c>
      <c r="L57" s="142" t="str">
        <f>IF(ISBLANK(laps_times[[#This Row],[3]]),"DNF",CONCATENATE(RANK(rounds_cum_time[[#This Row],[3]],rounds_cum_time[3],1),"."))</f>
        <v>50.</v>
      </c>
      <c r="M57" s="142" t="str">
        <f>IF(ISBLANK(laps_times[[#This Row],[4]]),"DNF",CONCATENATE(RANK(rounds_cum_time[[#This Row],[4]],rounds_cum_time[4],1),"."))</f>
        <v>49.</v>
      </c>
      <c r="N57" s="142" t="str">
        <f>IF(ISBLANK(laps_times[[#This Row],[5]]),"DNF",CONCATENATE(RANK(rounds_cum_time[[#This Row],[5]],rounds_cum_time[5],1),"."))</f>
        <v>46.</v>
      </c>
      <c r="O57" s="142" t="str">
        <f>IF(ISBLANK(laps_times[[#This Row],[6]]),"DNF",CONCATENATE(RANK(rounds_cum_time[[#This Row],[6]],rounds_cum_time[6],1),"."))</f>
        <v>47.</v>
      </c>
      <c r="P57" s="142" t="str">
        <f>IF(ISBLANK(laps_times[[#This Row],[7]]),"DNF",CONCATENATE(RANK(rounds_cum_time[[#This Row],[7]],rounds_cum_time[7],1),"."))</f>
        <v>51.</v>
      </c>
      <c r="Q57" s="142" t="str">
        <f>IF(ISBLANK(laps_times[[#This Row],[8]]),"DNF",CONCATENATE(RANK(rounds_cum_time[[#This Row],[8]],rounds_cum_time[8],1),"."))</f>
        <v>52.</v>
      </c>
      <c r="R57" s="142" t="str">
        <f>IF(ISBLANK(laps_times[[#This Row],[9]]),"DNF",CONCATENATE(RANK(rounds_cum_time[[#This Row],[9]],rounds_cum_time[9],1),"."))</f>
        <v>53.</v>
      </c>
      <c r="S57" s="142" t="str">
        <f>IF(ISBLANK(laps_times[[#This Row],[10]]),"DNF",CONCATENATE(RANK(rounds_cum_time[[#This Row],[10]],rounds_cum_time[10],1),"."))</f>
        <v>53.</v>
      </c>
      <c r="T57" s="142" t="str">
        <f>IF(ISBLANK(laps_times[[#This Row],[11]]),"DNF",CONCATENATE(RANK(rounds_cum_time[[#This Row],[11]],rounds_cum_time[11],1),"."))</f>
        <v>54.</v>
      </c>
      <c r="U57" s="142" t="str">
        <f>IF(ISBLANK(laps_times[[#This Row],[12]]),"DNF",CONCATENATE(RANK(rounds_cum_time[[#This Row],[12]],rounds_cum_time[12],1),"."))</f>
        <v>54.</v>
      </c>
      <c r="V57" s="142" t="str">
        <f>IF(ISBLANK(laps_times[[#This Row],[13]]),"DNF",CONCATENATE(RANK(rounds_cum_time[[#This Row],[13]],rounds_cum_time[13],1),"."))</f>
        <v>54.</v>
      </c>
      <c r="W57" s="142" t="str">
        <f>IF(ISBLANK(laps_times[[#This Row],[14]]),"DNF",CONCATENATE(RANK(rounds_cum_time[[#This Row],[14]],rounds_cum_time[14],1),"."))</f>
        <v>52.</v>
      </c>
      <c r="X57" s="142" t="str">
        <f>IF(ISBLANK(laps_times[[#This Row],[15]]),"DNF",CONCATENATE(RANK(rounds_cum_time[[#This Row],[15]],rounds_cum_time[15],1),"."))</f>
        <v>53.</v>
      </c>
      <c r="Y57" s="142" t="str">
        <f>IF(ISBLANK(laps_times[[#This Row],[16]]),"DNF",CONCATENATE(RANK(rounds_cum_time[[#This Row],[16]],rounds_cum_time[16],1),"."))</f>
        <v>53.</v>
      </c>
      <c r="Z57" s="142" t="str">
        <f>IF(ISBLANK(laps_times[[#This Row],[17]]),"DNF",CONCATENATE(RANK(rounds_cum_time[[#This Row],[17]],rounds_cum_time[17],1),"."))</f>
        <v>54.</v>
      </c>
      <c r="AA57" s="142" t="str">
        <f>IF(ISBLANK(laps_times[[#This Row],[18]]),"DNF",CONCATENATE(RANK(rounds_cum_time[[#This Row],[18]],rounds_cum_time[18],1),"."))</f>
        <v>54.</v>
      </c>
      <c r="AB57" s="142" t="str">
        <f>IF(ISBLANK(laps_times[[#This Row],[19]]),"DNF",CONCATENATE(RANK(rounds_cum_time[[#This Row],[19]],rounds_cum_time[19],1),"."))</f>
        <v>55.</v>
      </c>
      <c r="AC57" s="142" t="str">
        <f>IF(ISBLANK(laps_times[[#This Row],[20]]),"DNF",CONCATENATE(RANK(rounds_cum_time[[#This Row],[20]],rounds_cum_time[20],1),"."))</f>
        <v>53.</v>
      </c>
      <c r="AD57" s="142" t="str">
        <f>IF(ISBLANK(laps_times[[#This Row],[21]]),"DNF",CONCATENATE(RANK(rounds_cum_time[[#This Row],[21]],rounds_cum_time[21],1),"."))</f>
        <v>53.</v>
      </c>
      <c r="AE57" s="142" t="str">
        <f>IF(ISBLANK(laps_times[[#This Row],[22]]),"DNF",CONCATENATE(RANK(rounds_cum_time[[#This Row],[22]],rounds_cum_time[22],1),"."))</f>
        <v>53.</v>
      </c>
      <c r="AF57" s="142" t="str">
        <f>IF(ISBLANK(laps_times[[#This Row],[23]]),"DNF",CONCATENATE(RANK(rounds_cum_time[[#This Row],[23]],rounds_cum_time[23],1),"."))</f>
        <v>55.</v>
      </c>
      <c r="AG57" s="142" t="str">
        <f>IF(ISBLANK(laps_times[[#This Row],[24]]),"DNF",CONCATENATE(RANK(rounds_cum_time[[#This Row],[24]],rounds_cum_time[24],1),"."))</f>
        <v>56.</v>
      </c>
      <c r="AH57" s="142" t="str">
        <f>IF(ISBLANK(laps_times[[#This Row],[25]]),"DNF",CONCATENATE(RANK(rounds_cum_time[[#This Row],[25]],rounds_cum_time[25],1),"."))</f>
        <v>54.</v>
      </c>
      <c r="AI57" s="142" t="str">
        <f>IF(ISBLANK(laps_times[[#This Row],[26]]),"DNF",CONCATENATE(RANK(rounds_cum_time[[#This Row],[26]],rounds_cum_time[26],1),"."))</f>
        <v>54.</v>
      </c>
      <c r="AJ57" s="142" t="str">
        <f>IF(ISBLANK(laps_times[[#This Row],[27]]),"DNF",CONCATENATE(RANK(rounds_cum_time[[#This Row],[27]],rounds_cum_time[27],1),"."))</f>
        <v>54.</v>
      </c>
      <c r="AK57" s="142" t="str">
        <f>IF(ISBLANK(laps_times[[#This Row],[28]]),"DNF",CONCATENATE(RANK(rounds_cum_time[[#This Row],[28]],rounds_cum_time[28],1),"."))</f>
        <v>55.</v>
      </c>
      <c r="AL57" s="142" t="str">
        <f>IF(ISBLANK(laps_times[[#This Row],[29]]),"DNF",CONCATENATE(RANK(rounds_cum_time[[#This Row],[29]],rounds_cum_time[29],1),"."))</f>
        <v>56.</v>
      </c>
      <c r="AM57" s="142" t="str">
        <f>IF(ISBLANK(laps_times[[#This Row],[30]]),"DNF",CONCATENATE(RANK(rounds_cum_time[[#This Row],[30]],rounds_cum_time[30],1),"."))</f>
        <v>56.</v>
      </c>
      <c r="AN57" s="142" t="str">
        <f>IF(ISBLANK(laps_times[[#This Row],[31]]),"DNF",CONCATENATE(RANK(rounds_cum_time[[#This Row],[31]],rounds_cum_time[31],1),"."))</f>
        <v>55.</v>
      </c>
      <c r="AO57" s="142" t="str">
        <f>IF(ISBLANK(laps_times[[#This Row],[32]]),"DNF",CONCATENATE(RANK(rounds_cum_time[[#This Row],[32]],rounds_cum_time[32],1),"."))</f>
        <v>57.</v>
      </c>
      <c r="AP57" s="142" t="str">
        <f>IF(ISBLANK(laps_times[[#This Row],[33]]),"DNF",CONCATENATE(RANK(rounds_cum_time[[#This Row],[33]],rounds_cum_time[33],1),"."))</f>
        <v>58.</v>
      </c>
      <c r="AQ57" s="142" t="str">
        <f>IF(ISBLANK(laps_times[[#This Row],[34]]),"DNF",CONCATENATE(RANK(rounds_cum_time[[#This Row],[34]],rounds_cum_time[34],1),"."))</f>
        <v>58.</v>
      </c>
      <c r="AR57" s="142" t="str">
        <f>IF(ISBLANK(laps_times[[#This Row],[35]]),"DNF",CONCATENATE(RANK(rounds_cum_time[[#This Row],[35]],rounds_cum_time[35],1),"."))</f>
        <v>56.</v>
      </c>
      <c r="AS57" s="142" t="str">
        <f>IF(ISBLANK(laps_times[[#This Row],[36]]),"DNF",CONCATENATE(RANK(rounds_cum_time[[#This Row],[36]],rounds_cum_time[36],1),"."))</f>
        <v>54.</v>
      </c>
      <c r="AT57" s="142" t="str">
        <f>IF(ISBLANK(laps_times[[#This Row],[37]]),"DNF",CONCATENATE(RANK(rounds_cum_time[[#This Row],[37]],rounds_cum_time[37],1),"."))</f>
        <v>55.</v>
      </c>
      <c r="AU57" s="142" t="str">
        <f>IF(ISBLANK(laps_times[[#This Row],[38]]),"DNF",CONCATENATE(RANK(rounds_cum_time[[#This Row],[38]],rounds_cum_time[38],1),"."))</f>
        <v>55.</v>
      </c>
      <c r="AV57" s="142" t="str">
        <f>IF(ISBLANK(laps_times[[#This Row],[39]]),"DNF",CONCATENATE(RANK(rounds_cum_time[[#This Row],[39]],rounds_cum_time[39],1),"."))</f>
        <v>55.</v>
      </c>
      <c r="AW57" s="142" t="str">
        <f>IF(ISBLANK(laps_times[[#This Row],[40]]),"DNF",CONCATENATE(RANK(rounds_cum_time[[#This Row],[40]],rounds_cum_time[40],1),"."))</f>
        <v>55.</v>
      </c>
      <c r="AX57" s="142" t="str">
        <f>IF(ISBLANK(laps_times[[#This Row],[41]]),"DNF",CONCATENATE(RANK(rounds_cum_time[[#This Row],[41]],rounds_cum_time[41],1),"."))</f>
        <v>55.</v>
      </c>
      <c r="AY57" s="142" t="str">
        <f>IF(ISBLANK(laps_times[[#This Row],[42]]),"DNF",CONCATENATE(RANK(rounds_cum_time[[#This Row],[42]],rounds_cum_time[42],1),"."))</f>
        <v>55.</v>
      </c>
      <c r="AZ57" s="142" t="str">
        <f>IF(ISBLANK(laps_times[[#This Row],[43]]),"DNF",CONCATENATE(RANK(rounds_cum_time[[#This Row],[43]],rounds_cum_time[43],1),"."))</f>
        <v>54.</v>
      </c>
      <c r="BA57" s="142" t="str">
        <f>IF(ISBLANK(laps_times[[#This Row],[44]]),"DNF",CONCATENATE(RANK(rounds_cum_time[[#This Row],[44]],rounds_cum_time[44],1),"."))</f>
        <v>52.</v>
      </c>
      <c r="BB57" s="142" t="str">
        <f>IF(ISBLANK(laps_times[[#This Row],[45]]),"DNF",CONCATENATE(RANK(rounds_cum_time[[#This Row],[45]],rounds_cum_time[45],1),"."))</f>
        <v>54.</v>
      </c>
      <c r="BC57" s="142" t="str">
        <f>IF(ISBLANK(laps_times[[#This Row],[46]]),"DNF",CONCATENATE(RANK(rounds_cum_time[[#This Row],[46]],rounds_cum_time[46],1),"."))</f>
        <v>53.</v>
      </c>
      <c r="BD57" s="142" t="str">
        <f>IF(ISBLANK(laps_times[[#This Row],[47]]),"DNF",CONCATENATE(RANK(rounds_cum_time[[#This Row],[47]],rounds_cum_time[47],1),"."))</f>
        <v>53.</v>
      </c>
      <c r="BE57" s="142" t="str">
        <f>IF(ISBLANK(laps_times[[#This Row],[48]]),"DNF",CONCATENATE(RANK(rounds_cum_time[[#This Row],[48]],rounds_cum_time[48],1),"."))</f>
        <v>53.</v>
      </c>
      <c r="BF57" s="142" t="str">
        <f>IF(ISBLANK(laps_times[[#This Row],[49]]),"DNF",CONCATENATE(RANK(rounds_cum_time[[#This Row],[49]],rounds_cum_time[49],1),"."))</f>
        <v>53.</v>
      </c>
      <c r="BG57" s="142" t="str">
        <f>IF(ISBLANK(laps_times[[#This Row],[50]]),"DNF",CONCATENATE(RANK(rounds_cum_time[[#This Row],[50]],rounds_cum_time[50],1),"."))</f>
        <v>55.</v>
      </c>
      <c r="BH57" s="142" t="str">
        <f>IF(ISBLANK(laps_times[[#This Row],[51]]),"DNF",CONCATENATE(RANK(rounds_cum_time[[#This Row],[51]],rounds_cum_time[51],1),"."))</f>
        <v>55.</v>
      </c>
      <c r="BI57" s="142" t="str">
        <f>IF(ISBLANK(laps_times[[#This Row],[52]]),"DNF",CONCATENATE(RANK(rounds_cum_time[[#This Row],[52]],rounds_cum_time[52],1),"."))</f>
        <v>56.</v>
      </c>
      <c r="BJ57" s="142" t="str">
        <f>IF(ISBLANK(laps_times[[#This Row],[53]]),"DNF",CONCATENATE(RANK(rounds_cum_time[[#This Row],[53]],rounds_cum_time[53],1),"."))</f>
        <v>57.</v>
      </c>
      <c r="BK57" s="142" t="str">
        <f>IF(ISBLANK(laps_times[[#This Row],[54]]),"DNF",CONCATENATE(RANK(rounds_cum_time[[#This Row],[54]],rounds_cum_time[54],1),"."))</f>
        <v>56.</v>
      </c>
      <c r="BL57" s="142" t="str">
        <f>IF(ISBLANK(laps_times[[#This Row],[55]]),"DNF",CONCATENATE(RANK(rounds_cum_time[[#This Row],[55]],rounds_cum_time[55],1),"."))</f>
        <v>55.</v>
      </c>
      <c r="BM57" s="142" t="str">
        <f>IF(ISBLANK(laps_times[[#This Row],[56]]),"DNF",CONCATENATE(RANK(rounds_cum_time[[#This Row],[56]],rounds_cum_time[56],1),"."))</f>
        <v>56.</v>
      </c>
      <c r="BN57" s="142" t="str">
        <f>IF(ISBLANK(laps_times[[#This Row],[57]]),"DNF",CONCATENATE(RANK(rounds_cum_time[[#This Row],[57]],rounds_cum_time[57],1),"."))</f>
        <v>56.</v>
      </c>
      <c r="BO57" s="142" t="str">
        <f>IF(ISBLANK(laps_times[[#This Row],[58]]),"DNF",CONCATENATE(RANK(rounds_cum_time[[#This Row],[58]],rounds_cum_time[58],1),"."))</f>
        <v>56.</v>
      </c>
      <c r="BP57" s="142" t="str">
        <f>IF(ISBLANK(laps_times[[#This Row],[59]]),"DNF",CONCATENATE(RANK(rounds_cum_time[[#This Row],[59]],rounds_cum_time[59],1),"."))</f>
        <v>54.</v>
      </c>
      <c r="BQ57" s="142" t="str">
        <f>IF(ISBLANK(laps_times[[#This Row],[60]]),"DNF",CONCATENATE(RANK(rounds_cum_time[[#This Row],[60]],rounds_cum_time[60],1),"."))</f>
        <v>54.</v>
      </c>
      <c r="BR57" s="142" t="str">
        <f>IF(ISBLANK(laps_times[[#This Row],[61]]),"DNF",CONCATENATE(RANK(rounds_cum_time[[#This Row],[61]],rounds_cum_time[61],1),"."))</f>
        <v>54.</v>
      </c>
      <c r="BS57" s="142" t="str">
        <f>IF(ISBLANK(laps_times[[#This Row],[62]]),"DNF",CONCATENATE(RANK(rounds_cum_time[[#This Row],[62]],rounds_cum_time[62],1),"."))</f>
        <v>53.</v>
      </c>
      <c r="BT57" s="143" t="str">
        <f>IF(ISBLANK(laps_times[[#This Row],[63]]),"DNF",CONCATENATE(RANK(rounds_cum_time[[#This Row],[63]],rounds_cum_time[63],1),"."))</f>
        <v>52.</v>
      </c>
    </row>
    <row r="58" spans="2:72" x14ac:dyDescent="0.2">
      <c r="B58" s="130">
        <f>laps_times[[#This Row],[poř]]</f>
        <v>53</v>
      </c>
      <c r="C58" s="141">
        <f>laps_times[[#This Row],[s.č.]]</f>
        <v>113</v>
      </c>
      <c r="D58" s="131" t="str">
        <f>laps_times[[#This Row],[jméno]]</f>
        <v>Hasal Miroslav</v>
      </c>
      <c r="E58" s="132">
        <f>laps_times[[#This Row],[roč]]</f>
        <v>1965</v>
      </c>
      <c r="F58" s="132" t="str">
        <f>laps_times[[#This Row],[kat]]</f>
        <v>MC</v>
      </c>
      <c r="G58" s="132">
        <f>laps_times[[#This Row],[poř_kat]]</f>
        <v>13</v>
      </c>
      <c r="H58" s="131" t="str">
        <f>laps_times[[#This Row],[klub]]</f>
        <v>www.behej.com</v>
      </c>
      <c r="I58" s="134">
        <f>laps_times[[#This Row],[celk. čas]]</f>
        <v>0.1547816898148148</v>
      </c>
      <c r="J58" s="142" t="str">
        <f>IF(ISBLANK(laps_times[[#This Row],[1]]),"DNF",CONCATENATE(RANK(rounds_cum_time[[#This Row],[1]],rounds_cum_time[1],1),"."))</f>
        <v>50.</v>
      </c>
      <c r="K58" s="142" t="str">
        <f>IF(ISBLANK(laps_times[[#This Row],[2]]),"DNF",CONCATENATE(RANK(rounds_cum_time[[#This Row],[2]],rounds_cum_time[2],1),"."))</f>
        <v>52.</v>
      </c>
      <c r="L58" s="142" t="str">
        <f>IF(ISBLANK(laps_times[[#This Row],[3]]),"DNF",CONCATENATE(RANK(rounds_cum_time[[#This Row],[3]],rounds_cum_time[3],1),"."))</f>
        <v>53.</v>
      </c>
      <c r="M58" s="142" t="str">
        <f>IF(ISBLANK(laps_times[[#This Row],[4]]),"DNF",CONCATENATE(RANK(rounds_cum_time[[#This Row],[4]],rounds_cum_time[4],1),"."))</f>
        <v>55.</v>
      </c>
      <c r="N58" s="142" t="str">
        <f>IF(ISBLANK(laps_times[[#This Row],[5]]),"DNF",CONCATENATE(RANK(rounds_cum_time[[#This Row],[5]],rounds_cum_time[5],1),"."))</f>
        <v>54.</v>
      </c>
      <c r="O58" s="142" t="str">
        <f>IF(ISBLANK(laps_times[[#This Row],[6]]),"DNF",CONCATENATE(RANK(rounds_cum_time[[#This Row],[6]],rounds_cum_time[6],1),"."))</f>
        <v>53.</v>
      </c>
      <c r="P58" s="142" t="str">
        <f>IF(ISBLANK(laps_times[[#This Row],[7]]),"DNF",CONCATENATE(RANK(rounds_cum_time[[#This Row],[7]],rounds_cum_time[7],1),"."))</f>
        <v>53.</v>
      </c>
      <c r="Q58" s="142" t="str">
        <f>IF(ISBLANK(laps_times[[#This Row],[8]]),"DNF",CONCATENATE(RANK(rounds_cum_time[[#This Row],[8]],rounds_cum_time[8],1),"."))</f>
        <v>53.</v>
      </c>
      <c r="R58" s="142" t="str">
        <f>IF(ISBLANK(laps_times[[#This Row],[9]]),"DNF",CONCATENATE(RANK(rounds_cum_time[[#This Row],[9]],rounds_cum_time[9],1),"."))</f>
        <v>55.</v>
      </c>
      <c r="S58" s="142" t="str">
        <f>IF(ISBLANK(laps_times[[#This Row],[10]]),"DNF",CONCATENATE(RANK(rounds_cum_time[[#This Row],[10]],rounds_cum_time[10],1),"."))</f>
        <v>54.</v>
      </c>
      <c r="T58" s="142" t="str">
        <f>IF(ISBLANK(laps_times[[#This Row],[11]]),"DNF",CONCATENATE(RANK(rounds_cum_time[[#This Row],[11]],rounds_cum_time[11],1),"."))</f>
        <v>55.</v>
      </c>
      <c r="U58" s="142" t="str">
        <f>IF(ISBLANK(laps_times[[#This Row],[12]]),"DNF",CONCATENATE(RANK(rounds_cum_time[[#This Row],[12]],rounds_cum_time[12],1),"."))</f>
        <v>55.</v>
      </c>
      <c r="V58" s="142" t="str">
        <f>IF(ISBLANK(laps_times[[#This Row],[13]]),"DNF",CONCATENATE(RANK(rounds_cum_time[[#This Row],[13]],rounds_cum_time[13],1),"."))</f>
        <v>55.</v>
      </c>
      <c r="W58" s="142" t="str">
        <f>IF(ISBLANK(laps_times[[#This Row],[14]]),"DNF",CONCATENATE(RANK(rounds_cum_time[[#This Row],[14]],rounds_cum_time[14],1),"."))</f>
        <v>53.</v>
      </c>
      <c r="X58" s="142" t="str">
        <f>IF(ISBLANK(laps_times[[#This Row],[15]]),"DNF",CONCATENATE(RANK(rounds_cum_time[[#This Row],[15]],rounds_cum_time[15],1),"."))</f>
        <v>54.</v>
      </c>
      <c r="Y58" s="142" t="str">
        <f>IF(ISBLANK(laps_times[[#This Row],[16]]),"DNF",CONCATENATE(RANK(rounds_cum_time[[#This Row],[16]],rounds_cum_time[16],1),"."))</f>
        <v>54.</v>
      </c>
      <c r="Z58" s="142" t="str">
        <f>IF(ISBLANK(laps_times[[#This Row],[17]]),"DNF",CONCATENATE(RANK(rounds_cum_time[[#This Row],[17]],rounds_cum_time[17],1),"."))</f>
        <v>52.</v>
      </c>
      <c r="AA58" s="142" t="str">
        <f>IF(ISBLANK(laps_times[[#This Row],[18]]),"DNF",CONCATENATE(RANK(rounds_cum_time[[#This Row],[18]],rounds_cum_time[18],1),"."))</f>
        <v>52.</v>
      </c>
      <c r="AB58" s="142" t="str">
        <f>IF(ISBLANK(laps_times[[#This Row],[19]]),"DNF",CONCATENATE(RANK(rounds_cum_time[[#This Row],[19]],rounds_cum_time[19],1),"."))</f>
        <v>52.</v>
      </c>
      <c r="AC58" s="142" t="str">
        <f>IF(ISBLANK(laps_times[[#This Row],[20]]),"DNF",CONCATENATE(RANK(rounds_cum_time[[#This Row],[20]],rounds_cum_time[20],1),"."))</f>
        <v>51.</v>
      </c>
      <c r="AD58" s="142" t="str">
        <f>IF(ISBLANK(laps_times[[#This Row],[21]]),"DNF",CONCATENATE(RANK(rounds_cum_time[[#This Row],[21]],rounds_cum_time[21],1),"."))</f>
        <v>51.</v>
      </c>
      <c r="AE58" s="142" t="str">
        <f>IF(ISBLANK(laps_times[[#This Row],[22]]),"DNF",CONCATENATE(RANK(rounds_cum_time[[#This Row],[22]],rounds_cum_time[22],1),"."))</f>
        <v>51.</v>
      </c>
      <c r="AF58" s="142" t="str">
        <f>IF(ISBLANK(laps_times[[#This Row],[23]]),"DNF",CONCATENATE(RANK(rounds_cum_time[[#This Row],[23]],rounds_cum_time[23],1),"."))</f>
        <v>51.</v>
      </c>
      <c r="AG58" s="142" t="str">
        <f>IF(ISBLANK(laps_times[[#This Row],[24]]),"DNF",CONCATENATE(RANK(rounds_cum_time[[#This Row],[24]],rounds_cum_time[24],1),"."))</f>
        <v>51.</v>
      </c>
      <c r="AH58" s="142" t="str">
        <f>IF(ISBLANK(laps_times[[#This Row],[25]]),"DNF",CONCATENATE(RANK(rounds_cum_time[[#This Row],[25]],rounds_cum_time[25],1),"."))</f>
        <v>51.</v>
      </c>
      <c r="AI58" s="142" t="str">
        <f>IF(ISBLANK(laps_times[[#This Row],[26]]),"DNF",CONCATENATE(RANK(rounds_cum_time[[#This Row],[26]],rounds_cum_time[26],1),"."))</f>
        <v>51.</v>
      </c>
      <c r="AJ58" s="142" t="str">
        <f>IF(ISBLANK(laps_times[[#This Row],[27]]),"DNF",CONCATENATE(RANK(rounds_cum_time[[#This Row],[27]],rounds_cum_time[27],1),"."))</f>
        <v>50.</v>
      </c>
      <c r="AK58" s="142" t="str">
        <f>IF(ISBLANK(laps_times[[#This Row],[28]]),"DNF",CONCATENATE(RANK(rounds_cum_time[[#This Row],[28]],rounds_cum_time[28],1),"."))</f>
        <v>50.</v>
      </c>
      <c r="AL58" s="142" t="str">
        <f>IF(ISBLANK(laps_times[[#This Row],[29]]),"DNF",CONCATENATE(RANK(rounds_cum_time[[#This Row],[29]],rounds_cum_time[29],1),"."))</f>
        <v>49.</v>
      </c>
      <c r="AM58" s="142" t="str">
        <f>IF(ISBLANK(laps_times[[#This Row],[30]]),"DNF",CONCATENATE(RANK(rounds_cum_time[[#This Row],[30]],rounds_cum_time[30],1),"."))</f>
        <v>48.</v>
      </c>
      <c r="AN58" s="142" t="str">
        <f>IF(ISBLANK(laps_times[[#This Row],[31]]),"DNF",CONCATENATE(RANK(rounds_cum_time[[#This Row],[31]],rounds_cum_time[31],1),"."))</f>
        <v>48.</v>
      </c>
      <c r="AO58" s="142" t="str">
        <f>IF(ISBLANK(laps_times[[#This Row],[32]]),"DNF",CONCATENATE(RANK(rounds_cum_time[[#This Row],[32]],rounds_cum_time[32],1),"."))</f>
        <v>47.</v>
      </c>
      <c r="AP58" s="142" t="str">
        <f>IF(ISBLANK(laps_times[[#This Row],[33]]),"DNF",CONCATENATE(RANK(rounds_cum_time[[#This Row],[33]],rounds_cum_time[33],1),"."))</f>
        <v>47.</v>
      </c>
      <c r="AQ58" s="142" t="str">
        <f>IF(ISBLANK(laps_times[[#This Row],[34]]),"DNF",CONCATENATE(RANK(rounds_cum_time[[#This Row],[34]],rounds_cum_time[34],1),"."))</f>
        <v>48.</v>
      </c>
      <c r="AR58" s="142" t="str">
        <f>IF(ISBLANK(laps_times[[#This Row],[35]]),"DNF",CONCATENATE(RANK(rounds_cum_time[[#This Row],[35]],rounds_cum_time[35],1),"."))</f>
        <v>48.</v>
      </c>
      <c r="AS58" s="142" t="str">
        <f>IF(ISBLANK(laps_times[[#This Row],[36]]),"DNF",CONCATENATE(RANK(rounds_cum_time[[#This Row],[36]],rounds_cum_time[36],1),"."))</f>
        <v>48.</v>
      </c>
      <c r="AT58" s="142" t="str">
        <f>IF(ISBLANK(laps_times[[#This Row],[37]]),"DNF",CONCATENATE(RANK(rounds_cum_time[[#This Row],[37]],rounds_cum_time[37],1),"."))</f>
        <v>48.</v>
      </c>
      <c r="AU58" s="142" t="str">
        <f>IF(ISBLANK(laps_times[[#This Row],[38]]),"DNF",CONCATENATE(RANK(rounds_cum_time[[#This Row],[38]],rounds_cum_time[38],1),"."))</f>
        <v>47.</v>
      </c>
      <c r="AV58" s="142" t="str">
        <f>IF(ISBLANK(laps_times[[#This Row],[39]]),"DNF",CONCATENATE(RANK(rounds_cum_time[[#This Row],[39]],rounds_cum_time[39],1),"."))</f>
        <v>47.</v>
      </c>
      <c r="AW58" s="142" t="str">
        <f>IF(ISBLANK(laps_times[[#This Row],[40]]),"DNF",CONCATENATE(RANK(rounds_cum_time[[#This Row],[40]],rounds_cum_time[40],1),"."))</f>
        <v>50.</v>
      </c>
      <c r="AX58" s="142" t="str">
        <f>IF(ISBLANK(laps_times[[#This Row],[41]]),"DNF",CONCATENATE(RANK(rounds_cum_time[[#This Row],[41]],rounds_cum_time[41],1),"."))</f>
        <v>50.</v>
      </c>
      <c r="AY58" s="142" t="str">
        <f>IF(ISBLANK(laps_times[[#This Row],[42]]),"DNF",CONCATENATE(RANK(rounds_cum_time[[#This Row],[42]],rounds_cum_time[42],1),"."))</f>
        <v>49.</v>
      </c>
      <c r="AZ58" s="142" t="str">
        <f>IF(ISBLANK(laps_times[[#This Row],[43]]),"DNF",CONCATENATE(RANK(rounds_cum_time[[#This Row],[43]],rounds_cum_time[43],1),"."))</f>
        <v>47.</v>
      </c>
      <c r="BA58" s="142" t="str">
        <f>IF(ISBLANK(laps_times[[#This Row],[44]]),"DNF",CONCATENATE(RANK(rounds_cum_time[[#This Row],[44]],rounds_cum_time[44],1),"."))</f>
        <v>47.</v>
      </c>
      <c r="BB58" s="142" t="str">
        <f>IF(ISBLANK(laps_times[[#This Row],[45]]),"DNF",CONCATENATE(RANK(rounds_cum_time[[#This Row],[45]],rounds_cum_time[45],1),"."))</f>
        <v>46.</v>
      </c>
      <c r="BC58" s="142" t="str">
        <f>IF(ISBLANK(laps_times[[#This Row],[46]]),"DNF",CONCATENATE(RANK(rounds_cum_time[[#This Row],[46]],rounds_cum_time[46],1),"."))</f>
        <v>46.</v>
      </c>
      <c r="BD58" s="142" t="str">
        <f>IF(ISBLANK(laps_times[[#This Row],[47]]),"DNF",CONCATENATE(RANK(rounds_cum_time[[#This Row],[47]],rounds_cum_time[47],1),"."))</f>
        <v>49.</v>
      </c>
      <c r="BE58" s="142" t="str">
        <f>IF(ISBLANK(laps_times[[#This Row],[48]]),"DNF",CONCATENATE(RANK(rounds_cum_time[[#This Row],[48]],rounds_cum_time[48],1),"."))</f>
        <v>49.</v>
      </c>
      <c r="BF58" s="142" t="str">
        <f>IF(ISBLANK(laps_times[[#This Row],[49]]),"DNF",CONCATENATE(RANK(rounds_cum_time[[#This Row],[49]],rounds_cum_time[49],1),"."))</f>
        <v>50.</v>
      </c>
      <c r="BG58" s="142" t="str">
        <f>IF(ISBLANK(laps_times[[#This Row],[50]]),"DNF",CONCATENATE(RANK(rounds_cum_time[[#This Row],[50]],rounds_cum_time[50],1),"."))</f>
        <v>50.</v>
      </c>
      <c r="BH58" s="142" t="str">
        <f>IF(ISBLANK(laps_times[[#This Row],[51]]),"DNF",CONCATENATE(RANK(rounds_cum_time[[#This Row],[51]],rounds_cum_time[51],1),"."))</f>
        <v>51.</v>
      </c>
      <c r="BI58" s="142" t="str">
        <f>IF(ISBLANK(laps_times[[#This Row],[52]]),"DNF",CONCATENATE(RANK(rounds_cum_time[[#This Row],[52]],rounds_cum_time[52],1),"."))</f>
        <v>51.</v>
      </c>
      <c r="BJ58" s="142" t="str">
        <f>IF(ISBLANK(laps_times[[#This Row],[53]]),"DNF",CONCATENATE(RANK(rounds_cum_time[[#This Row],[53]],rounds_cum_time[53],1),"."))</f>
        <v>52.</v>
      </c>
      <c r="BK58" s="142" t="str">
        <f>IF(ISBLANK(laps_times[[#This Row],[54]]),"DNF",CONCATENATE(RANK(rounds_cum_time[[#This Row],[54]],rounds_cum_time[54],1),"."))</f>
        <v>57.</v>
      </c>
      <c r="BL58" s="142" t="str">
        <f>IF(ISBLANK(laps_times[[#This Row],[55]]),"DNF",CONCATENATE(RANK(rounds_cum_time[[#This Row],[55]],rounds_cum_time[55],1),"."))</f>
        <v>56.</v>
      </c>
      <c r="BM58" s="142" t="str">
        <f>IF(ISBLANK(laps_times[[#This Row],[56]]),"DNF",CONCATENATE(RANK(rounds_cum_time[[#This Row],[56]],rounds_cum_time[56],1),"."))</f>
        <v>55.</v>
      </c>
      <c r="BN58" s="142" t="str">
        <f>IF(ISBLANK(laps_times[[#This Row],[57]]),"DNF",CONCATENATE(RANK(rounds_cum_time[[#This Row],[57]],rounds_cum_time[57],1),"."))</f>
        <v>54.</v>
      </c>
      <c r="BO58" s="142" t="str">
        <f>IF(ISBLANK(laps_times[[#This Row],[58]]),"DNF",CONCATENATE(RANK(rounds_cum_time[[#This Row],[58]],rounds_cum_time[58],1),"."))</f>
        <v>52.</v>
      </c>
      <c r="BP58" s="142" t="str">
        <f>IF(ISBLANK(laps_times[[#This Row],[59]]),"DNF",CONCATENATE(RANK(rounds_cum_time[[#This Row],[59]],rounds_cum_time[59],1),"."))</f>
        <v>55.</v>
      </c>
      <c r="BQ58" s="142" t="str">
        <f>IF(ISBLANK(laps_times[[#This Row],[60]]),"DNF",CONCATENATE(RANK(rounds_cum_time[[#This Row],[60]],rounds_cum_time[60],1),"."))</f>
        <v>53.</v>
      </c>
      <c r="BR58" s="142" t="str">
        <f>IF(ISBLANK(laps_times[[#This Row],[61]]),"DNF",CONCATENATE(RANK(rounds_cum_time[[#This Row],[61]],rounds_cum_time[61],1),"."))</f>
        <v>52.</v>
      </c>
      <c r="BS58" s="142" t="str">
        <f>IF(ISBLANK(laps_times[[#This Row],[62]]),"DNF",CONCATENATE(RANK(rounds_cum_time[[#This Row],[62]],rounds_cum_time[62],1),"."))</f>
        <v>52.</v>
      </c>
      <c r="BT58" s="143" t="str">
        <f>IF(ISBLANK(laps_times[[#This Row],[63]]),"DNF",CONCATENATE(RANK(rounds_cum_time[[#This Row],[63]],rounds_cum_time[63],1),"."))</f>
        <v>53.</v>
      </c>
    </row>
    <row r="59" spans="2:72" x14ac:dyDescent="0.2">
      <c r="B59" s="130">
        <f>laps_times[[#This Row],[poř]]</f>
        <v>54</v>
      </c>
      <c r="C59" s="141">
        <f>laps_times[[#This Row],[s.č.]]</f>
        <v>94</v>
      </c>
      <c r="D59" s="131" t="str">
        <f>laps_times[[#This Row],[jméno]]</f>
        <v>Havel Milan</v>
      </c>
      <c r="E59" s="132">
        <f>laps_times[[#This Row],[roč]]</f>
        <v>1969</v>
      </c>
      <c r="F59" s="132" t="str">
        <f>laps_times[[#This Row],[kat]]</f>
        <v>MB</v>
      </c>
      <c r="G59" s="132">
        <f>laps_times[[#This Row],[poř_kat]]</f>
        <v>23</v>
      </c>
      <c r="H59" s="131" t="str">
        <f>laps_times[[#This Row],[klub]]</f>
        <v>Zdouň Hrádek</v>
      </c>
      <c r="I59" s="134">
        <f>laps_times[[#This Row],[celk. čas]]</f>
        <v>0.15495204861111112</v>
      </c>
      <c r="J59" s="142" t="str">
        <f>IF(ISBLANK(laps_times[[#This Row],[1]]),"DNF",CONCATENATE(RANK(rounds_cum_time[[#This Row],[1]],rounds_cum_time[1],1),"."))</f>
        <v>23.</v>
      </c>
      <c r="K59" s="142" t="str">
        <f>IF(ISBLANK(laps_times[[#This Row],[2]]),"DNF",CONCATENATE(RANK(rounds_cum_time[[#This Row],[2]],rounds_cum_time[2],1),"."))</f>
        <v>22.</v>
      </c>
      <c r="L59" s="142" t="str">
        <f>IF(ISBLANK(laps_times[[#This Row],[3]]),"DNF",CONCATENATE(RANK(rounds_cum_time[[#This Row],[3]],rounds_cum_time[3],1),"."))</f>
        <v>23.</v>
      </c>
      <c r="M59" s="142" t="str">
        <f>IF(ISBLANK(laps_times[[#This Row],[4]]),"DNF",CONCATENATE(RANK(rounds_cum_time[[#This Row],[4]],rounds_cum_time[4],1),"."))</f>
        <v>24.</v>
      </c>
      <c r="N59" s="142" t="str">
        <f>IF(ISBLANK(laps_times[[#This Row],[5]]),"DNF",CONCATENATE(RANK(rounds_cum_time[[#This Row],[5]],rounds_cum_time[5],1),"."))</f>
        <v>24.</v>
      </c>
      <c r="O59" s="142" t="str">
        <f>IF(ISBLANK(laps_times[[#This Row],[6]]),"DNF",CONCATENATE(RANK(rounds_cum_time[[#This Row],[6]],rounds_cum_time[6],1),"."))</f>
        <v>24.</v>
      </c>
      <c r="P59" s="142" t="str">
        <f>IF(ISBLANK(laps_times[[#This Row],[7]]),"DNF",CONCATENATE(RANK(rounds_cum_time[[#This Row],[7]],rounds_cum_time[7],1),"."))</f>
        <v>24.</v>
      </c>
      <c r="Q59" s="142" t="str">
        <f>IF(ISBLANK(laps_times[[#This Row],[8]]),"DNF",CONCATENATE(RANK(rounds_cum_time[[#This Row],[8]],rounds_cum_time[8],1),"."))</f>
        <v>24.</v>
      </c>
      <c r="R59" s="142" t="str">
        <f>IF(ISBLANK(laps_times[[#This Row],[9]]),"DNF",CONCATENATE(RANK(rounds_cum_time[[#This Row],[9]],rounds_cum_time[9],1),"."))</f>
        <v>24.</v>
      </c>
      <c r="S59" s="142" t="str">
        <f>IF(ISBLANK(laps_times[[#This Row],[10]]),"DNF",CONCATENATE(RANK(rounds_cum_time[[#This Row],[10]],rounds_cum_time[10],1),"."))</f>
        <v>24.</v>
      </c>
      <c r="T59" s="142" t="str">
        <f>IF(ISBLANK(laps_times[[#This Row],[11]]),"DNF",CONCATENATE(RANK(rounds_cum_time[[#This Row],[11]],rounds_cum_time[11],1),"."))</f>
        <v>24.</v>
      </c>
      <c r="U59" s="142" t="str">
        <f>IF(ISBLANK(laps_times[[#This Row],[12]]),"DNF",CONCATENATE(RANK(rounds_cum_time[[#This Row],[12]],rounds_cum_time[12],1),"."))</f>
        <v>24.</v>
      </c>
      <c r="V59" s="142" t="str">
        <f>IF(ISBLANK(laps_times[[#This Row],[13]]),"DNF",CONCATENATE(RANK(rounds_cum_time[[#This Row],[13]],rounds_cum_time[13],1),"."))</f>
        <v>24.</v>
      </c>
      <c r="W59" s="142" t="str">
        <f>IF(ISBLANK(laps_times[[#This Row],[14]]),"DNF",CONCATENATE(RANK(rounds_cum_time[[#This Row],[14]],rounds_cum_time[14],1),"."))</f>
        <v>24.</v>
      </c>
      <c r="X59" s="142" t="str">
        <f>IF(ISBLANK(laps_times[[#This Row],[15]]),"DNF",CONCATENATE(RANK(rounds_cum_time[[#This Row],[15]],rounds_cum_time[15],1),"."))</f>
        <v>25.</v>
      </c>
      <c r="Y59" s="142" t="str">
        <f>IF(ISBLANK(laps_times[[#This Row],[16]]),"DNF",CONCATENATE(RANK(rounds_cum_time[[#This Row],[16]],rounds_cum_time[16],1),"."))</f>
        <v>26.</v>
      </c>
      <c r="Z59" s="142" t="str">
        <f>IF(ISBLANK(laps_times[[#This Row],[17]]),"DNF",CONCATENATE(RANK(rounds_cum_time[[#This Row],[17]],rounds_cum_time[17],1),"."))</f>
        <v>26.</v>
      </c>
      <c r="AA59" s="142" t="str">
        <f>IF(ISBLANK(laps_times[[#This Row],[18]]),"DNF",CONCATENATE(RANK(rounds_cum_time[[#This Row],[18]],rounds_cum_time[18],1),"."))</f>
        <v>26.</v>
      </c>
      <c r="AB59" s="142" t="str">
        <f>IF(ISBLANK(laps_times[[#This Row],[19]]),"DNF",CONCATENATE(RANK(rounds_cum_time[[#This Row],[19]],rounds_cum_time[19],1),"."))</f>
        <v>26.</v>
      </c>
      <c r="AC59" s="142" t="str">
        <f>IF(ISBLANK(laps_times[[#This Row],[20]]),"DNF",CONCATENATE(RANK(rounds_cum_time[[#This Row],[20]],rounds_cum_time[20],1),"."))</f>
        <v>26.</v>
      </c>
      <c r="AD59" s="142" t="str">
        <f>IF(ISBLANK(laps_times[[#This Row],[21]]),"DNF",CONCATENATE(RANK(rounds_cum_time[[#This Row],[21]],rounds_cum_time[21],1),"."))</f>
        <v>25.</v>
      </c>
      <c r="AE59" s="142" t="str">
        <f>IF(ISBLANK(laps_times[[#This Row],[22]]),"DNF",CONCATENATE(RANK(rounds_cum_time[[#This Row],[22]],rounds_cum_time[22],1),"."))</f>
        <v>25.</v>
      </c>
      <c r="AF59" s="142" t="str">
        <f>IF(ISBLANK(laps_times[[#This Row],[23]]),"DNF",CONCATENATE(RANK(rounds_cum_time[[#This Row],[23]],rounds_cum_time[23],1),"."))</f>
        <v>25.</v>
      </c>
      <c r="AG59" s="142" t="str">
        <f>IF(ISBLANK(laps_times[[#This Row],[24]]),"DNF",CONCATENATE(RANK(rounds_cum_time[[#This Row],[24]],rounds_cum_time[24],1),"."))</f>
        <v>25.</v>
      </c>
      <c r="AH59" s="142" t="str">
        <f>IF(ISBLANK(laps_times[[#This Row],[25]]),"DNF",CONCATENATE(RANK(rounds_cum_time[[#This Row],[25]],rounds_cum_time[25],1),"."))</f>
        <v>25.</v>
      </c>
      <c r="AI59" s="142" t="str">
        <f>IF(ISBLANK(laps_times[[#This Row],[26]]),"DNF",CONCATENATE(RANK(rounds_cum_time[[#This Row],[26]],rounds_cum_time[26],1),"."))</f>
        <v>26.</v>
      </c>
      <c r="AJ59" s="142" t="str">
        <f>IF(ISBLANK(laps_times[[#This Row],[27]]),"DNF",CONCATENATE(RANK(rounds_cum_time[[#This Row],[27]],rounds_cum_time[27],1),"."))</f>
        <v>28.</v>
      </c>
      <c r="AK59" s="142" t="str">
        <f>IF(ISBLANK(laps_times[[#This Row],[28]]),"DNF",CONCATENATE(RANK(rounds_cum_time[[#This Row],[28]],rounds_cum_time[28],1),"."))</f>
        <v>28.</v>
      </c>
      <c r="AL59" s="142" t="str">
        <f>IF(ISBLANK(laps_times[[#This Row],[29]]),"DNF",CONCATENATE(RANK(rounds_cum_time[[#This Row],[29]],rounds_cum_time[29],1),"."))</f>
        <v>28.</v>
      </c>
      <c r="AM59" s="142" t="str">
        <f>IF(ISBLANK(laps_times[[#This Row],[30]]),"DNF",CONCATENATE(RANK(rounds_cum_time[[#This Row],[30]],rounds_cum_time[30],1),"."))</f>
        <v>27.</v>
      </c>
      <c r="AN59" s="142" t="str">
        <f>IF(ISBLANK(laps_times[[#This Row],[31]]),"DNF",CONCATENATE(RANK(rounds_cum_time[[#This Row],[31]],rounds_cum_time[31],1),"."))</f>
        <v>27.</v>
      </c>
      <c r="AO59" s="142" t="str">
        <f>IF(ISBLANK(laps_times[[#This Row],[32]]),"DNF",CONCATENATE(RANK(rounds_cum_time[[#This Row],[32]],rounds_cum_time[32],1),"."))</f>
        <v>29.</v>
      </c>
      <c r="AP59" s="142" t="str">
        <f>IF(ISBLANK(laps_times[[#This Row],[33]]),"DNF",CONCATENATE(RANK(rounds_cum_time[[#This Row],[33]],rounds_cum_time[33],1),"."))</f>
        <v>29.</v>
      </c>
      <c r="AQ59" s="142" t="str">
        <f>IF(ISBLANK(laps_times[[#This Row],[34]]),"DNF",CONCATENATE(RANK(rounds_cum_time[[#This Row],[34]],rounds_cum_time[34],1),"."))</f>
        <v>29.</v>
      </c>
      <c r="AR59" s="142" t="str">
        <f>IF(ISBLANK(laps_times[[#This Row],[35]]),"DNF",CONCATENATE(RANK(rounds_cum_time[[#This Row],[35]],rounds_cum_time[35],1),"."))</f>
        <v>30.</v>
      </c>
      <c r="AS59" s="142" t="str">
        <f>IF(ISBLANK(laps_times[[#This Row],[36]]),"DNF",CONCATENATE(RANK(rounds_cum_time[[#This Row],[36]],rounds_cum_time[36],1),"."))</f>
        <v>32.</v>
      </c>
      <c r="AT59" s="142" t="str">
        <f>IF(ISBLANK(laps_times[[#This Row],[37]]),"DNF",CONCATENATE(RANK(rounds_cum_time[[#This Row],[37]],rounds_cum_time[37],1),"."))</f>
        <v>33.</v>
      </c>
      <c r="AU59" s="142" t="str">
        <f>IF(ISBLANK(laps_times[[#This Row],[38]]),"DNF",CONCATENATE(RANK(rounds_cum_time[[#This Row],[38]],rounds_cum_time[38],1),"."))</f>
        <v>34.</v>
      </c>
      <c r="AV59" s="142" t="str">
        <f>IF(ISBLANK(laps_times[[#This Row],[39]]),"DNF",CONCATENATE(RANK(rounds_cum_time[[#This Row],[39]],rounds_cum_time[39],1),"."))</f>
        <v>34.</v>
      </c>
      <c r="AW59" s="142" t="str">
        <f>IF(ISBLANK(laps_times[[#This Row],[40]]),"DNF",CONCATENATE(RANK(rounds_cum_time[[#This Row],[40]],rounds_cum_time[40],1),"."))</f>
        <v>35.</v>
      </c>
      <c r="AX59" s="142" t="str">
        <f>IF(ISBLANK(laps_times[[#This Row],[41]]),"DNF",CONCATENATE(RANK(rounds_cum_time[[#This Row],[41]],rounds_cum_time[41],1),"."))</f>
        <v>36.</v>
      </c>
      <c r="AY59" s="142" t="str">
        <f>IF(ISBLANK(laps_times[[#This Row],[42]]),"DNF",CONCATENATE(RANK(rounds_cum_time[[#This Row],[42]],rounds_cum_time[42],1),"."))</f>
        <v>37.</v>
      </c>
      <c r="AZ59" s="142" t="str">
        <f>IF(ISBLANK(laps_times[[#This Row],[43]]),"DNF",CONCATENATE(RANK(rounds_cum_time[[#This Row],[43]],rounds_cum_time[43],1),"."))</f>
        <v>37.</v>
      </c>
      <c r="BA59" s="142" t="str">
        <f>IF(ISBLANK(laps_times[[#This Row],[44]]),"DNF",CONCATENATE(RANK(rounds_cum_time[[#This Row],[44]],rounds_cum_time[44],1),"."))</f>
        <v>37.</v>
      </c>
      <c r="BB59" s="142" t="str">
        <f>IF(ISBLANK(laps_times[[#This Row],[45]]),"DNF",CONCATENATE(RANK(rounds_cum_time[[#This Row],[45]],rounds_cum_time[45],1),"."))</f>
        <v>41.</v>
      </c>
      <c r="BC59" s="142" t="str">
        <f>IF(ISBLANK(laps_times[[#This Row],[46]]),"DNF",CONCATENATE(RANK(rounds_cum_time[[#This Row],[46]],rounds_cum_time[46],1),"."))</f>
        <v>41.</v>
      </c>
      <c r="BD59" s="142" t="str">
        <f>IF(ISBLANK(laps_times[[#This Row],[47]]),"DNF",CONCATENATE(RANK(rounds_cum_time[[#This Row],[47]],rounds_cum_time[47],1),"."))</f>
        <v>42.</v>
      </c>
      <c r="BE59" s="142" t="str">
        <f>IF(ISBLANK(laps_times[[#This Row],[48]]),"DNF",CONCATENATE(RANK(rounds_cum_time[[#This Row],[48]],rounds_cum_time[48],1),"."))</f>
        <v>44.</v>
      </c>
      <c r="BF59" s="142" t="str">
        <f>IF(ISBLANK(laps_times[[#This Row],[49]]),"DNF",CONCATENATE(RANK(rounds_cum_time[[#This Row],[49]],rounds_cum_time[49],1),"."))</f>
        <v>44.</v>
      </c>
      <c r="BG59" s="142" t="str">
        <f>IF(ISBLANK(laps_times[[#This Row],[50]]),"DNF",CONCATENATE(RANK(rounds_cum_time[[#This Row],[50]],rounds_cum_time[50],1),"."))</f>
        <v>45.</v>
      </c>
      <c r="BH59" s="142" t="str">
        <f>IF(ISBLANK(laps_times[[#This Row],[51]]),"DNF",CONCATENATE(RANK(rounds_cum_time[[#This Row],[51]],rounds_cum_time[51],1),"."))</f>
        <v>46.</v>
      </c>
      <c r="BI59" s="142" t="str">
        <f>IF(ISBLANK(laps_times[[#This Row],[52]]),"DNF",CONCATENATE(RANK(rounds_cum_time[[#This Row],[52]],rounds_cum_time[52],1),"."))</f>
        <v>47.</v>
      </c>
      <c r="BJ59" s="142" t="str">
        <f>IF(ISBLANK(laps_times[[#This Row],[53]]),"DNF",CONCATENATE(RANK(rounds_cum_time[[#This Row],[53]],rounds_cum_time[53],1),"."))</f>
        <v>50.</v>
      </c>
      <c r="BK59" s="142" t="str">
        <f>IF(ISBLANK(laps_times[[#This Row],[54]]),"DNF",CONCATENATE(RANK(rounds_cum_time[[#This Row],[54]],rounds_cum_time[54],1),"."))</f>
        <v>51.</v>
      </c>
      <c r="BL59" s="142" t="str">
        <f>IF(ISBLANK(laps_times[[#This Row],[55]]),"DNF",CONCATENATE(RANK(rounds_cum_time[[#This Row],[55]],rounds_cum_time[55],1),"."))</f>
        <v>50.</v>
      </c>
      <c r="BM59" s="142" t="str">
        <f>IF(ISBLANK(laps_times[[#This Row],[56]]),"DNF",CONCATENATE(RANK(rounds_cum_time[[#This Row],[56]],rounds_cum_time[56],1),"."))</f>
        <v>50.</v>
      </c>
      <c r="BN59" s="142" t="str">
        <f>IF(ISBLANK(laps_times[[#This Row],[57]]),"DNF",CONCATENATE(RANK(rounds_cum_time[[#This Row],[57]],rounds_cum_time[57],1),"."))</f>
        <v>52.</v>
      </c>
      <c r="BO59" s="142" t="str">
        <f>IF(ISBLANK(laps_times[[#This Row],[58]]),"DNF",CONCATENATE(RANK(rounds_cum_time[[#This Row],[58]],rounds_cum_time[58],1),"."))</f>
        <v>53.</v>
      </c>
      <c r="BP59" s="142" t="str">
        <f>IF(ISBLANK(laps_times[[#This Row],[59]]),"DNF",CONCATENATE(RANK(rounds_cum_time[[#This Row],[59]],rounds_cum_time[59],1),"."))</f>
        <v>52.</v>
      </c>
      <c r="BQ59" s="142" t="str">
        <f>IF(ISBLANK(laps_times[[#This Row],[60]]),"DNF",CONCATENATE(RANK(rounds_cum_time[[#This Row],[60]],rounds_cum_time[60],1),"."))</f>
        <v>52.</v>
      </c>
      <c r="BR59" s="142" t="str">
        <f>IF(ISBLANK(laps_times[[#This Row],[61]]),"DNF",CONCATENATE(RANK(rounds_cum_time[[#This Row],[61]],rounds_cum_time[61],1),"."))</f>
        <v>53.</v>
      </c>
      <c r="BS59" s="142" t="str">
        <f>IF(ISBLANK(laps_times[[#This Row],[62]]),"DNF",CONCATENATE(RANK(rounds_cum_time[[#This Row],[62]],rounds_cum_time[62],1),"."))</f>
        <v>54.</v>
      </c>
      <c r="BT59" s="143" t="str">
        <f>IF(ISBLANK(laps_times[[#This Row],[63]]),"DNF",CONCATENATE(RANK(rounds_cum_time[[#This Row],[63]],rounds_cum_time[63],1),"."))</f>
        <v>54.</v>
      </c>
    </row>
    <row r="60" spans="2:72" x14ac:dyDescent="0.2">
      <c r="B60" s="130">
        <f>laps_times[[#This Row],[poř]]</f>
        <v>55</v>
      </c>
      <c r="C60" s="141">
        <f>laps_times[[#This Row],[s.č.]]</f>
        <v>21</v>
      </c>
      <c r="D60" s="131" t="str">
        <f>laps_times[[#This Row],[jméno]]</f>
        <v>Pan Jan</v>
      </c>
      <c r="E60" s="132">
        <f>laps_times[[#This Row],[roč]]</f>
        <v>1964</v>
      </c>
      <c r="F60" s="132" t="str">
        <f>laps_times[[#This Row],[kat]]</f>
        <v>MC</v>
      </c>
      <c r="G60" s="132">
        <f>laps_times[[#This Row],[poř_kat]]</f>
        <v>14</v>
      </c>
      <c r="H60" s="131" t="str">
        <f>laps_times[[#This Row],[klub]]</f>
        <v>-</v>
      </c>
      <c r="I60" s="134">
        <f>laps_times[[#This Row],[celk. čas]]</f>
        <v>0.15507870370370372</v>
      </c>
      <c r="J60" s="142" t="str">
        <f>IF(ISBLANK(laps_times[[#This Row],[1]]),"DNF",CONCATENATE(RANK(rounds_cum_time[[#This Row],[1]],rounds_cum_time[1],1),"."))</f>
        <v>47.</v>
      </c>
      <c r="K60" s="142" t="str">
        <f>IF(ISBLANK(laps_times[[#This Row],[2]]),"DNF",CONCATENATE(RANK(rounds_cum_time[[#This Row],[2]],rounds_cum_time[2],1),"."))</f>
        <v>49.</v>
      </c>
      <c r="L60" s="142" t="str">
        <f>IF(ISBLANK(laps_times[[#This Row],[3]]),"DNF",CONCATENATE(RANK(rounds_cum_time[[#This Row],[3]],rounds_cum_time[3],1),"."))</f>
        <v>51.</v>
      </c>
      <c r="M60" s="142" t="str">
        <f>IF(ISBLANK(laps_times[[#This Row],[4]]),"DNF",CONCATENATE(RANK(rounds_cum_time[[#This Row],[4]],rounds_cum_time[4],1),"."))</f>
        <v>53.</v>
      </c>
      <c r="N60" s="142" t="str">
        <f>IF(ISBLANK(laps_times[[#This Row],[5]]),"DNF",CONCATENATE(RANK(rounds_cum_time[[#This Row],[5]],rounds_cum_time[5],1),"."))</f>
        <v>50.</v>
      </c>
      <c r="O60" s="142" t="str">
        <f>IF(ISBLANK(laps_times[[#This Row],[6]]),"DNF",CONCATENATE(RANK(rounds_cum_time[[#This Row],[6]],rounds_cum_time[6],1),"."))</f>
        <v>52.</v>
      </c>
      <c r="P60" s="142" t="str">
        <f>IF(ISBLANK(laps_times[[#This Row],[7]]),"DNF",CONCATENATE(RANK(rounds_cum_time[[#This Row],[7]],rounds_cum_time[7],1),"."))</f>
        <v>47.</v>
      </c>
      <c r="Q60" s="142" t="str">
        <f>IF(ISBLANK(laps_times[[#This Row],[8]]),"DNF",CONCATENATE(RANK(rounds_cum_time[[#This Row],[8]],rounds_cum_time[8],1),"."))</f>
        <v>45.</v>
      </c>
      <c r="R60" s="142" t="str">
        <f>IF(ISBLANK(laps_times[[#This Row],[9]]),"DNF",CONCATENATE(RANK(rounds_cum_time[[#This Row],[9]],rounds_cum_time[9],1),"."))</f>
        <v>46.</v>
      </c>
      <c r="S60" s="142" t="str">
        <f>IF(ISBLANK(laps_times[[#This Row],[10]]),"DNF",CONCATENATE(RANK(rounds_cum_time[[#This Row],[10]],rounds_cum_time[10],1),"."))</f>
        <v>47.</v>
      </c>
      <c r="T60" s="142" t="str">
        <f>IF(ISBLANK(laps_times[[#This Row],[11]]),"DNF",CONCATENATE(RANK(rounds_cum_time[[#This Row],[11]],rounds_cum_time[11],1),"."))</f>
        <v>47.</v>
      </c>
      <c r="U60" s="142" t="str">
        <f>IF(ISBLANK(laps_times[[#This Row],[12]]),"DNF",CONCATENATE(RANK(rounds_cum_time[[#This Row],[12]],rounds_cum_time[12],1),"."))</f>
        <v>46.</v>
      </c>
      <c r="V60" s="142" t="str">
        <f>IF(ISBLANK(laps_times[[#This Row],[13]]),"DNF",CONCATENATE(RANK(rounds_cum_time[[#This Row],[13]],rounds_cum_time[13],1),"."))</f>
        <v>46.</v>
      </c>
      <c r="W60" s="142" t="str">
        <f>IF(ISBLANK(laps_times[[#This Row],[14]]),"DNF",CONCATENATE(RANK(rounds_cum_time[[#This Row],[14]],rounds_cum_time[14],1),"."))</f>
        <v>47.</v>
      </c>
      <c r="X60" s="142" t="str">
        <f>IF(ISBLANK(laps_times[[#This Row],[15]]),"DNF",CONCATENATE(RANK(rounds_cum_time[[#This Row],[15]],rounds_cum_time[15],1),"."))</f>
        <v>48.</v>
      </c>
      <c r="Y60" s="142" t="str">
        <f>IF(ISBLANK(laps_times[[#This Row],[16]]),"DNF",CONCATENATE(RANK(rounds_cum_time[[#This Row],[16]],rounds_cum_time[16],1),"."))</f>
        <v>50.</v>
      </c>
      <c r="Z60" s="142" t="str">
        <f>IF(ISBLANK(laps_times[[#This Row],[17]]),"DNF",CONCATENATE(RANK(rounds_cum_time[[#This Row],[17]],rounds_cum_time[17],1),"."))</f>
        <v>50.</v>
      </c>
      <c r="AA60" s="142" t="str">
        <f>IF(ISBLANK(laps_times[[#This Row],[18]]),"DNF",CONCATENATE(RANK(rounds_cum_time[[#This Row],[18]],rounds_cum_time[18],1),"."))</f>
        <v>50.</v>
      </c>
      <c r="AB60" s="142" t="str">
        <f>IF(ISBLANK(laps_times[[#This Row],[19]]),"DNF",CONCATENATE(RANK(rounds_cum_time[[#This Row],[19]],rounds_cum_time[19],1),"."))</f>
        <v>50.</v>
      </c>
      <c r="AC60" s="142" t="str">
        <f>IF(ISBLANK(laps_times[[#This Row],[20]]),"DNF",CONCATENATE(RANK(rounds_cum_time[[#This Row],[20]],rounds_cum_time[20],1),"."))</f>
        <v>49.</v>
      </c>
      <c r="AD60" s="142" t="str">
        <f>IF(ISBLANK(laps_times[[#This Row],[21]]),"DNF",CONCATENATE(RANK(rounds_cum_time[[#This Row],[21]],rounds_cum_time[21],1),"."))</f>
        <v>49.</v>
      </c>
      <c r="AE60" s="142" t="str">
        <f>IF(ISBLANK(laps_times[[#This Row],[22]]),"DNF",CONCATENATE(RANK(rounds_cum_time[[#This Row],[22]],rounds_cum_time[22],1),"."))</f>
        <v>49.</v>
      </c>
      <c r="AF60" s="142" t="str">
        <f>IF(ISBLANK(laps_times[[#This Row],[23]]),"DNF",CONCATENATE(RANK(rounds_cum_time[[#This Row],[23]],rounds_cum_time[23],1),"."))</f>
        <v>49.</v>
      </c>
      <c r="AG60" s="142" t="str">
        <f>IF(ISBLANK(laps_times[[#This Row],[24]]),"DNF",CONCATENATE(RANK(rounds_cum_time[[#This Row],[24]],rounds_cum_time[24],1),"."))</f>
        <v>47.</v>
      </c>
      <c r="AH60" s="142" t="str">
        <f>IF(ISBLANK(laps_times[[#This Row],[25]]),"DNF",CONCATENATE(RANK(rounds_cum_time[[#This Row],[25]],rounds_cum_time[25],1),"."))</f>
        <v>48.</v>
      </c>
      <c r="AI60" s="142" t="str">
        <f>IF(ISBLANK(laps_times[[#This Row],[26]]),"DNF",CONCATENATE(RANK(rounds_cum_time[[#This Row],[26]],rounds_cum_time[26],1),"."))</f>
        <v>48.</v>
      </c>
      <c r="AJ60" s="142" t="str">
        <f>IF(ISBLANK(laps_times[[#This Row],[27]]),"DNF",CONCATENATE(RANK(rounds_cum_time[[#This Row],[27]],rounds_cum_time[27],1),"."))</f>
        <v>49.</v>
      </c>
      <c r="AK60" s="142" t="str">
        <f>IF(ISBLANK(laps_times[[#This Row],[28]]),"DNF",CONCATENATE(RANK(rounds_cum_time[[#This Row],[28]],rounds_cum_time[28],1),"."))</f>
        <v>48.</v>
      </c>
      <c r="AL60" s="142" t="str">
        <f>IF(ISBLANK(laps_times[[#This Row],[29]]),"DNF",CONCATENATE(RANK(rounds_cum_time[[#This Row],[29]],rounds_cum_time[29],1),"."))</f>
        <v>50.</v>
      </c>
      <c r="AM60" s="142" t="str">
        <f>IF(ISBLANK(laps_times[[#This Row],[30]]),"DNF",CONCATENATE(RANK(rounds_cum_time[[#This Row],[30]],rounds_cum_time[30],1),"."))</f>
        <v>50.</v>
      </c>
      <c r="AN60" s="142" t="str">
        <f>IF(ISBLANK(laps_times[[#This Row],[31]]),"DNF",CONCATENATE(RANK(rounds_cum_time[[#This Row],[31]],rounds_cum_time[31],1),"."))</f>
        <v>50.</v>
      </c>
      <c r="AO60" s="142" t="str">
        <f>IF(ISBLANK(laps_times[[#This Row],[32]]),"DNF",CONCATENATE(RANK(rounds_cum_time[[#This Row],[32]],rounds_cum_time[32],1),"."))</f>
        <v>49.</v>
      </c>
      <c r="AP60" s="142" t="str">
        <f>IF(ISBLANK(laps_times[[#This Row],[33]]),"DNF",CONCATENATE(RANK(rounds_cum_time[[#This Row],[33]],rounds_cum_time[33],1),"."))</f>
        <v>49.</v>
      </c>
      <c r="AQ60" s="142" t="str">
        <f>IF(ISBLANK(laps_times[[#This Row],[34]]),"DNF",CONCATENATE(RANK(rounds_cum_time[[#This Row],[34]],rounds_cum_time[34],1),"."))</f>
        <v>49.</v>
      </c>
      <c r="AR60" s="142" t="str">
        <f>IF(ISBLANK(laps_times[[#This Row],[35]]),"DNF",CONCATENATE(RANK(rounds_cum_time[[#This Row],[35]],rounds_cum_time[35],1),"."))</f>
        <v>50.</v>
      </c>
      <c r="AS60" s="142" t="str">
        <f>IF(ISBLANK(laps_times[[#This Row],[36]]),"DNF",CONCATENATE(RANK(rounds_cum_time[[#This Row],[36]],rounds_cum_time[36],1),"."))</f>
        <v>50.</v>
      </c>
      <c r="AT60" s="142" t="str">
        <f>IF(ISBLANK(laps_times[[#This Row],[37]]),"DNF",CONCATENATE(RANK(rounds_cum_time[[#This Row],[37]],rounds_cum_time[37],1),"."))</f>
        <v>52.</v>
      </c>
      <c r="AU60" s="142" t="str">
        <f>IF(ISBLANK(laps_times[[#This Row],[38]]),"DNF",CONCATENATE(RANK(rounds_cum_time[[#This Row],[38]],rounds_cum_time[38],1),"."))</f>
        <v>51.</v>
      </c>
      <c r="AV60" s="142" t="str">
        <f>IF(ISBLANK(laps_times[[#This Row],[39]]),"DNF",CONCATENATE(RANK(rounds_cum_time[[#This Row],[39]],rounds_cum_time[39],1),"."))</f>
        <v>53.</v>
      </c>
      <c r="AW60" s="142" t="str">
        <f>IF(ISBLANK(laps_times[[#This Row],[40]]),"DNF",CONCATENATE(RANK(rounds_cum_time[[#This Row],[40]],rounds_cum_time[40],1),"."))</f>
        <v>53.</v>
      </c>
      <c r="AX60" s="142" t="str">
        <f>IF(ISBLANK(laps_times[[#This Row],[41]]),"DNF",CONCATENATE(RANK(rounds_cum_time[[#This Row],[41]],rounds_cum_time[41],1),"."))</f>
        <v>53.</v>
      </c>
      <c r="AY60" s="142" t="str">
        <f>IF(ISBLANK(laps_times[[#This Row],[42]]),"DNF",CONCATENATE(RANK(rounds_cum_time[[#This Row],[42]],rounds_cum_time[42],1),"."))</f>
        <v>53.</v>
      </c>
      <c r="AZ60" s="142" t="str">
        <f>IF(ISBLANK(laps_times[[#This Row],[43]]),"DNF",CONCATENATE(RANK(rounds_cum_time[[#This Row],[43]],rounds_cum_time[43],1),"."))</f>
        <v>53.</v>
      </c>
      <c r="BA60" s="142" t="str">
        <f>IF(ISBLANK(laps_times[[#This Row],[44]]),"DNF",CONCATENATE(RANK(rounds_cum_time[[#This Row],[44]],rounds_cum_time[44],1),"."))</f>
        <v>54.</v>
      </c>
      <c r="BB60" s="142" t="str">
        <f>IF(ISBLANK(laps_times[[#This Row],[45]]),"DNF",CONCATENATE(RANK(rounds_cum_time[[#This Row],[45]],rounds_cum_time[45],1),"."))</f>
        <v>55.</v>
      </c>
      <c r="BC60" s="142" t="str">
        <f>IF(ISBLANK(laps_times[[#This Row],[46]]),"DNF",CONCATENATE(RANK(rounds_cum_time[[#This Row],[46]],rounds_cum_time[46],1),"."))</f>
        <v>55.</v>
      </c>
      <c r="BD60" s="142" t="str">
        <f>IF(ISBLANK(laps_times[[#This Row],[47]]),"DNF",CONCATENATE(RANK(rounds_cum_time[[#This Row],[47]],rounds_cum_time[47],1),"."))</f>
        <v>55.</v>
      </c>
      <c r="BE60" s="142" t="str">
        <f>IF(ISBLANK(laps_times[[#This Row],[48]]),"DNF",CONCATENATE(RANK(rounds_cum_time[[#This Row],[48]],rounds_cum_time[48],1),"."))</f>
        <v>56.</v>
      </c>
      <c r="BF60" s="142" t="str">
        <f>IF(ISBLANK(laps_times[[#This Row],[49]]),"DNF",CONCATENATE(RANK(rounds_cum_time[[#This Row],[49]],rounds_cum_time[49],1),"."))</f>
        <v>56.</v>
      </c>
      <c r="BG60" s="142" t="str">
        <f>IF(ISBLANK(laps_times[[#This Row],[50]]),"DNF",CONCATENATE(RANK(rounds_cum_time[[#This Row],[50]],rounds_cum_time[50],1),"."))</f>
        <v>57.</v>
      </c>
      <c r="BH60" s="142" t="str">
        <f>IF(ISBLANK(laps_times[[#This Row],[51]]),"DNF",CONCATENATE(RANK(rounds_cum_time[[#This Row],[51]],rounds_cum_time[51],1),"."))</f>
        <v>58.</v>
      </c>
      <c r="BI60" s="142" t="str">
        <f>IF(ISBLANK(laps_times[[#This Row],[52]]),"DNF",CONCATENATE(RANK(rounds_cum_time[[#This Row],[52]],rounds_cum_time[52],1),"."))</f>
        <v>58.</v>
      </c>
      <c r="BJ60" s="142" t="str">
        <f>IF(ISBLANK(laps_times[[#This Row],[53]]),"DNF",CONCATENATE(RANK(rounds_cum_time[[#This Row],[53]],rounds_cum_time[53],1),"."))</f>
        <v>58.</v>
      </c>
      <c r="BK60" s="142" t="str">
        <f>IF(ISBLANK(laps_times[[#This Row],[54]]),"DNF",CONCATENATE(RANK(rounds_cum_time[[#This Row],[54]],rounds_cum_time[54],1),"."))</f>
        <v>58.</v>
      </c>
      <c r="BL60" s="142" t="str">
        <f>IF(ISBLANK(laps_times[[#This Row],[55]]),"DNF",CONCATENATE(RANK(rounds_cum_time[[#This Row],[55]],rounds_cum_time[55],1),"."))</f>
        <v>58.</v>
      </c>
      <c r="BM60" s="142" t="str">
        <f>IF(ISBLANK(laps_times[[#This Row],[56]]),"DNF",CONCATENATE(RANK(rounds_cum_time[[#This Row],[56]],rounds_cum_time[56],1),"."))</f>
        <v>58.</v>
      </c>
      <c r="BN60" s="142" t="str">
        <f>IF(ISBLANK(laps_times[[#This Row],[57]]),"DNF",CONCATENATE(RANK(rounds_cum_time[[#This Row],[57]],rounds_cum_time[57],1),"."))</f>
        <v>57.</v>
      </c>
      <c r="BO60" s="142" t="str">
        <f>IF(ISBLANK(laps_times[[#This Row],[58]]),"DNF",CONCATENATE(RANK(rounds_cum_time[[#This Row],[58]],rounds_cum_time[58],1),"."))</f>
        <v>58.</v>
      </c>
      <c r="BP60" s="142" t="str">
        <f>IF(ISBLANK(laps_times[[#This Row],[59]]),"DNF",CONCATENATE(RANK(rounds_cum_time[[#This Row],[59]],rounds_cum_time[59],1),"."))</f>
        <v>58.</v>
      </c>
      <c r="BQ60" s="142" t="str">
        <f>IF(ISBLANK(laps_times[[#This Row],[60]]),"DNF",CONCATENATE(RANK(rounds_cum_time[[#This Row],[60]],rounds_cum_time[60],1),"."))</f>
        <v>58.</v>
      </c>
      <c r="BR60" s="142" t="str">
        <f>IF(ISBLANK(laps_times[[#This Row],[61]]),"DNF",CONCATENATE(RANK(rounds_cum_time[[#This Row],[61]],rounds_cum_time[61],1),"."))</f>
        <v>58.</v>
      </c>
      <c r="BS60" s="142" t="str">
        <f>IF(ISBLANK(laps_times[[#This Row],[62]]),"DNF",CONCATENATE(RANK(rounds_cum_time[[#This Row],[62]],rounds_cum_time[62],1),"."))</f>
        <v>55.</v>
      </c>
      <c r="BT60" s="143" t="str">
        <f>IF(ISBLANK(laps_times[[#This Row],[63]]),"DNF",CONCATENATE(RANK(rounds_cum_time[[#This Row],[63]],rounds_cum_time[63],1),"."))</f>
        <v>55.</v>
      </c>
    </row>
    <row r="61" spans="2:72" x14ac:dyDescent="0.2">
      <c r="B61" s="130">
        <f>laps_times[[#This Row],[poř]]</f>
        <v>56</v>
      </c>
      <c r="C61" s="141">
        <f>laps_times[[#This Row],[s.č.]]</f>
        <v>116</v>
      </c>
      <c r="D61" s="131" t="str">
        <f>laps_times[[#This Row],[jméno]]</f>
        <v>Hons Pavel</v>
      </c>
      <c r="E61" s="132">
        <f>laps_times[[#This Row],[roč]]</f>
        <v>1970</v>
      </c>
      <c r="F61" s="132" t="str">
        <f>laps_times[[#This Row],[kat]]</f>
        <v>MB</v>
      </c>
      <c r="G61" s="132">
        <f>laps_times[[#This Row],[poř_kat]]</f>
        <v>24</v>
      </c>
      <c r="H61" s="131" t="str">
        <f>laps_times[[#This Row],[klub]]</f>
        <v>Maraton Klub Kladno</v>
      </c>
      <c r="I61" s="134">
        <f>laps_times[[#This Row],[celk. čas]]</f>
        <v>0.15567493055555556</v>
      </c>
      <c r="J61" s="142" t="str">
        <f>IF(ISBLANK(laps_times[[#This Row],[1]]),"DNF",CONCATENATE(RANK(rounds_cum_time[[#This Row],[1]],rounds_cum_time[1],1),"."))</f>
        <v>71.</v>
      </c>
      <c r="K61" s="142" t="str">
        <f>IF(ISBLANK(laps_times[[#This Row],[2]]),"DNF",CONCATENATE(RANK(rounds_cum_time[[#This Row],[2]],rounds_cum_time[2],1),"."))</f>
        <v>72.</v>
      </c>
      <c r="L61" s="142" t="str">
        <f>IF(ISBLANK(laps_times[[#This Row],[3]]),"DNF",CONCATENATE(RANK(rounds_cum_time[[#This Row],[3]],rounds_cum_time[3],1),"."))</f>
        <v>68.</v>
      </c>
      <c r="M61" s="142" t="str">
        <f>IF(ISBLANK(laps_times[[#This Row],[4]]),"DNF",CONCATENATE(RANK(rounds_cum_time[[#This Row],[4]],rounds_cum_time[4],1),"."))</f>
        <v>68.</v>
      </c>
      <c r="N61" s="142" t="str">
        <f>IF(ISBLANK(laps_times[[#This Row],[5]]),"DNF",CONCATENATE(RANK(rounds_cum_time[[#This Row],[5]],rounds_cum_time[5],1),"."))</f>
        <v>67.</v>
      </c>
      <c r="O61" s="142" t="str">
        <f>IF(ISBLANK(laps_times[[#This Row],[6]]),"DNF",CONCATENATE(RANK(rounds_cum_time[[#This Row],[6]],rounds_cum_time[6],1),"."))</f>
        <v>67.</v>
      </c>
      <c r="P61" s="142" t="str">
        <f>IF(ISBLANK(laps_times[[#This Row],[7]]),"DNF",CONCATENATE(RANK(rounds_cum_time[[#This Row],[7]],rounds_cum_time[7],1),"."))</f>
        <v>66.</v>
      </c>
      <c r="Q61" s="142" t="str">
        <f>IF(ISBLANK(laps_times[[#This Row],[8]]),"DNF",CONCATENATE(RANK(rounds_cum_time[[#This Row],[8]],rounds_cum_time[8],1),"."))</f>
        <v>66.</v>
      </c>
      <c r="R61" s="142" t="str">
        <f>IF(ISBLANK(laps_times[[#This Row],[9]]),"DNF",CONCATENATE(RANK(rounds_cum_time[[#This Row],[9]],rounds_cum_time[9],1),"."))</f>
        <v>66.</v>
      </c>
      <c r="S61" s="142" t="str">
        <f>IF(ISBLANK(laps_times[[#This Row],[10]]),"DNF",CONCATENATE(RANK(rounds_cum_time[[#This Row],[10]],rounds_cum_time[10],1),"."))</f>
        <v>65.</v>
      </c>
      <c r="T61" s="142" t="str">
        <f>IF(ISBLANK(laps_times[[#This Row],[11]]),"DNF",CONCATENATE(RANK(rounds_cum_time[[#This Row],[11]],rounds_cum_time[11],1),"."))</f>
        <v>64.</v>
      </c>
      <c r="U61" s="142" t="str">
        <f>IF(ISBLANK(laps_times[[#This Row],[12]]),"DNF",CONCATENATE(RANK(rounds_cum_time[[#This Row],[12]],rounds_cum_time[12],1),"."))</f>
        <v>62.</v>
      </c>
      <c r="V61" s="142" t="str">
        <f>IF(ISBLANK(laps_times[[#This Row],[13]]),"DNF",CONCATENATE(RANK(rounds_cum_time[[#This Row],[13]],rounds_cum_time[13],1),"."))</f>
        <v>62.</v>
      </c>
      <c r="W61" s="142" t="str">
        <f>IF(ISBLANK(laps_times[[#This Row],[14]]),"DNF",CONCATENATE(RANK(rounds_cum_time[[#This Row],[14]],rounds_cum_time[14],1),"."))</f>
        <v>63.</v>
      </c>
      <c r="X61" s="142" t="str">
        <f>IF(ISBLANK(laps_times[[#This Row],[15]]),"DNF",CONCATENATE(RANK(rounds_cum_time[[#This Row],[15]],rounds_cum_time[15],1),"."))</f>
        <v>64.</v>
      </c>
      <c r="Y61" s="142" t="str">
        <f>IF(ISBLANK(laps_times[[#This Row],[16]]),"DNF",CONCATENATE(RANK(rounds_cum_time[[#This Row],[16]],rounds_cum_time[16],1),"."))</f>
        <v>63.</v>
      </c>
      <c r="Z61" s="142" t="str">
        <f>IF(ISBLANK(laps_times[[#This Row],[17]]),"DNF",CONCATENATE(RANK(rounds_cum_time[[#This Row],[17]],rounds_cum_time[17],1),"."))</f>
        <v>62.</v>
      </c>
      <c r="AA61" s="142" t="str">
        <f>IF(ISBLANK(laps_times[[#This Row],[18]]),"DNF",CONCATENATE(RANK(rounds_cum_time[[#This Row],[18]],rounds_cum_time[18],1),"."))</f>
        <v>61.</v>
      </c>
      <c r="AB61" s="142" t="str">
        <f>IF(ISBLANK(laps_times[[#This Row],[19]]),"DNF",CONCATENATE(RANK(rounds_cum_time[[#This Row],[19]],rounds_cum_time[19],1),"."))</f>
        <v>60.</v>
      </c>
      <c r="AC61" s="142" t="str">
        <f>IF(ISBLANK(laps_times[[#This Row],[20]]),"DNF",CONCATENATE(RANK(rounds_cum_time[[#This Row],[20]],rounds_cum_time[20],1),"."))</f>
        <v>60.</v>
      </c>
      <c r="AD61" s="142" t="str">
        <f>IF(ISBLANK(laps_times[[#This Row],[21]]),"DNF",CONCATENATE(RANK(rounds_cum_time[[#This Row],[21]],rounds_cum_time[21],1),"."))</f>
        <v>60.</v>
      </c>
      <c r="AE61" s="142" t="str">
        <f>IF(ISBLANK(laps_times[[#This Row],[22]]),"DNF",CONCATENATE(RANK(rounds_cum_time[[#This Row],[22]],rounds_cum_time[22],1),"."))</f>
        <v>61.</v>
      </c>
      <c r="AF61" s="142" t="str">
        <f>IF(ISBLANK(laps_times[[#This Row],[23]]),"DNF",CONCATENATE(RANK(rounds_cum_time[[#This Row],[23]],rounds_cum_time[23],1),"."))</f>
        <v>59.</v>
      </c>
      <c r="AG61" s="142" t="str">
        <f>IF(ISBLANK(laps_times[[#This Row],[24]]),"DNF",CONCATENATE(RANK(rounds_cum_time[[#This Row],[24]],rounds_cum_time[24],1),"."))</f>
        <v>58.</v>
      </c>
      <c r="AH61" s="142" t="str">
        <f>IF(ISBLANK(laps_times[[#This Row],[25]]),"DNF",CONCATENATE(RANK(rounds_cum_time[[#This Row],[25]],rounds_cum_time[25],1),"."))</f>
        <v>58.</v>
      </c>
      <c r="AI61" s="142" t="str">
        <f>IF(ISBLANK(laps_times[[#This Row],[26]]),"DNF",CONCATENATE(RANK(rounds_cum_time[[#This Row],[26]],rounds_cum_time[26],1),"."))</f>
        <v>59.</v>
      </c>
      <c r="AJ61" s="142" t="str">
        <f>IF(ISBLANK(laps_times[[#This Row],[27]]),"DNF",CONCATENATE(RANK(rounds_cum_time[[#This Row],[27]],rounds_cum_time[27],1),"."))</f>
        <v>59.</v>
      </c>
      <c r="AK61" s="142" t="str">
        <f>IF(ISBLANK(laps_times[[#This Row],[28]]),"DNF",CONCATENATE(RANK(rounds_cum_time[[#This Row],[28]],rounds_cum_time[28],1),"."))</f>
        <v>58.</v>
      </c>
      <c r="AL61" s="142" t="str">
        <f>IF(ISBLANK(laps_times[[#This Row],[29]]),"DNF",CONCATENATE(RANK(rounds_cum_time[[#This Row],[29]],rounds_cum_time[29],1),"."))</f>
        <v>58.</v>
      </c>
      <c r="AM61" s="142" t="str">
        <f>IF(ISBLANK(laps_times[[#This Row],[30]]),"DNF",CONCATENATE(RANK(rounds_cum_time[[#This Row],[30]],rounds_cum_time[30],1),"."))</f>
        <v>58.</v>
      </c>
      <c r="AN61" s="142" t="str">
        <f>IF(ISBLANK(laps_times[[#This Row],[31]]),"DNF",CONCATENATE(RANK(rounds_cum_time[[#This Row],[31]],rounds_cum_time[31],1),"."))</f>
        <v>57.</v>
      </c>
      <c r="AO61" s="142" t="str">
        <f>IF(ISBLANK(laps_times[[#This Row],[32]]),"DNF",CONCATENATE(RANK(rounds_cum_time[[#This Row],[32]],rounds_cum_time[32],1),"."))</f>
        <v>55.</v>
      </c>
      <c r="AP61" s="142" t="str">
        <f>IF(ISBLANK(laps_times[[#This Row],[33]]),"DNF",CONCATENATE(RANK(rounds_cum_time[[#This Row],[33]],rounds_cum_time[33],1),"."))</f>
        <v>56.</v>
      </c>
      <c r="AQ61" s="142" t="str">
        <f>IF(ISBLANK(laps_times[[#This Row],[34]]),"DNF",CONCATENATE(RANK(rounds_cum_time[[#This Row],[34]],rounds_cum_time[34],1),"."))</f>
        <v>56.</v>
      </c>
      <c r="AR61" s="142" t="str">
        <f>IF(ISBLANK(laps_times[[#This Row],[35]]),"DNF",CONCATENATE(RANK(rounds_cum_time[[#This Row],[35]],rounds_cum_time[35],1),"."))</f>
        <v>57.</v>
      </c>
      <c r="AS61" s="142" t="str">
        <f>IF(ISBLANK(laps_times[[#This Row],[36]]),"DNF",CONCATENATE(RANK(rounds_cum_time[[#This Row],[36]],rounds_cum_time[36],1),"."))</f>
        <v>56.</v>
      </c>
      <c r="AT61" s="142" t="str">
        <f>IF(ISBLANK(laps_times[[#This Row],[37]]),"DNF",CONCATENATE(RANK(rounds_cum_time[[#This Row],[37]],rounds_cum_time[37],1),"."))</f>
        <v>57.</v>
      </c>
      <c r="AU61" s="142" t="str">
        <f>IF(ISBLANK(laps_times[[#This Row],[38]]),"DNF",CONCATENATE(RANK(rounds_cum_time[[#This Row],[38]],rounds_cum_time[38],1),"."))</f>
        <v>57.</v>
      </c>
      <c r="AV61" s="142" t="str">
        <f>IF(ISBLANK(laps_times[[#This Row],[39]]),"DNF",CONCATENATE(RANK(rounds_cum_time[[#This Row],[39]],rounds_cum_time[39],1),"."))</f>
        <v>57.</v>
      </c>
      <c r="AW61" s="142" t="str">
        <f>IF(ISBLANK(laps_times[[#This Row],[40]]),"DNF",CONCATENATE(RANK(rounds_cum_time[[#This Row],[40]],rounds_cum_time[40],1),"."))</f>
        <v>56.</v>
      </c>
      <c r="AX61" s="142" t="str">
        <f>IF(ISBLANK(laps_times[[#This Row],[41]]),"DNF",CONCATENATE(RANK(rounds_cum_time[[#This Row],[41]],rounds_cum_time[41],1),"."))</f>
        <v>59.</v>
      </c>
      <c r="AY61" s="142" t="str">
        <f>IF(ISBLANK(laps_times[[#This Row],[42]]),"DNF",CONCATENATE(RANK(rounds_cum_time[[#This Row],[42]],rounds_cum_time[42],1),"."))</f>
        <v>59.</v>
      </c>
      <c r="AZ61" s="142" t="str">
        <f>IF(ISBLANK(laps_times[[#This Row],[43]]),"DNF",CONCATENATE(RANK(rounds_cum_time[[#This Row],[43]],rounds_cum_time[43],1),"."))</f>
        <v>58.</v>
      </c>
      <c r="BA61" s="142" t="str">
        <f>IF(ISBLANK(laps_times[[#This Row],[44]]),"DNF",CONCATENATE(RANK(rounds_cum_time[[#This Row],[44]],rounds_cum_time[44],1),"."))</f>
        <v>58.</v>
      </c>
      <c r="BB61" s="142" t="str">
        <f>IF(ISBLANK(laps_times[[#This Row],[45]]),"DNF",CONCATENATE(RANK(rounds_cum_time[[#This Row],[45]],rounds_cum_time[45],1),"."))</f>
        <v>61.</v>
      </c>
      <c r="BC61" s="142" t="str">
        <f>IF(ISBLANK(laps_times[[#This Row],[46]]),"DNF",CONCATENATE(RANK(rounds_cum_time[[#This Row],[46]],rounds_cum_time[46],1),"."))</f>
        <v>61.</v>
      </c>
      <c r="BD61" s="142" t="str">
        <f>IF(ISBLANK(laps_times[[#This Row],[47]]),"DNF",CONCATENATE(RANK(rounds_cum_time[[#This Row],[47]],rounds_cum_time[47],1),"."))</f>
        <v>60.</v>
      </c>
      <c r="BE61" s="142" t="str">
        <f>IF(ISBLANK(laps_times[[#This Row],[48]]),"DNF",CONCATENATE(RANK(rounds_cum_time[[#This Row],[48]],rounds_cum_time[48],1),"."))</f>
        <v>59.</v>
      </c>
      <c r="BF61" s="142" t="str">
        <f>IF(ISBLANK(laps_times[[#This Row],[49]]),"DNF",CONCATENATE(RANK(rounds_cum_time[[#This Row],[49]],rounds_cum_time[49],1),"."))</f>
        <v>59.</v>
      </c>
      <c r="BG61" s="142" t="str">
        <f>IF(ISBLANK(laps_times[[#This Row],[50]]),"DNF",CONCATENATE(RANK(rounds_cum_time[[#This Row],[50]],rounds_cum_time[50],1),"."))</f>
        <v>59.</v>
      </c>
      <c r="BH61" s="142" t="str">
        <f>IF(ISBLANK(laps_times[[#This Row],[51]]),"DNF",CONCATENATE(RANK(rounds_cum_time[[#This Row],[51]],rounds_cum_time[51],1),"."))</f>
        <v>59.</v>
      </c>
      <c r="BI61" s="142" t="str">
        <f>IF(ISBLANK(laps_times[[#This Row],[52]]),"DNF",CONCATENATE(RANK(rounds_cum_time[[#This Row],[52]],rounds_cum_time[52],1),"."))</f>
        <v>60.</v>
      </c>
      <c r="BJ61" s="142" t="str">
        <f>IF(ISBLANK(laps_times[[#This Row],[53]]),"DNF",CONCATENATE(RANK(rounds_cum_time[[#This Row],[53]],rounds_cum_time[53],1),"."))</f>
        <v>60.</v>
      </c>
      <c r="BK61" s="142" t="str">
        <f>IF(ISBLANK(laps_times[[#This Row],[54]]),"DNF",CONCATENATE(RANK(rounds_cum_time[[#This Row],[54]],rounds_cum_time[54],1),"."))</f>
        <v>60.</v>
      </c>
      <c r="BL61" s="142" t="str">
        <f>IF(ISBLANK(laps_times[[#This Row],[55]]),"DNF",CONCATENATE(RANK(rounds_cum_time[[#This Row],[55]],rounds_cum_time[55],1),"."))</f>
        <v>59.</v>
      </c>
      <c r="BM61" s="142" t="str">
        <f>IF(ISBLANK(laps_times[[#This Row],[56]]),"DNF",CONCATENATE(RANK(rounds_cum_time[[#This Row],[56]],rounds_cum_time[56],1),"."))</f>
        <v>59.</v>
      </c>
      <c r="BN61" s="142" t="str">
        <f>IF(ISBLANK(laps_times[[#This Row],[57]]),"DNF",CONCATENATE(RANK(rounds_cum_time[[#This Row],[57]],rounds_cum_time[57],1),"."))</f>
        <v>58.</v>
      </c>
      <c r="BO61" s="142" t="str">
        <f>IF(ISBLANK(laps_times[[#This Row],[58]]),"DNF",CONCATENATE(RANK(rounds_cum_time[[#This Row],[58]],rounds_cum_time[58],1),"."))</f>
        <v>57.</v>
      </c>
      <c r="BP61" s="142" t="str">
        <f>IF(ISBLANK(laps_times[[#This Row],[59]]),"DNF",CONCATENATE(RANK(rounds_cum_time[[#This Row],[59]],rounds_cum_time[59],1),"."))</f>
        <v>57.</v>
      </c>
      <c r="BQ61" s="142" t="str">
        <f>IF(ISBLANK(laps_times[[#This Row],[60]]),"DNF",CONCATENATE(RANK(rounds_cum_time[[#This Row],[60]],rounds_cum_time[60],1),"."))</f>
        <v>57.</v>
      </c>
      <c r="BR61" s="142" t="str">
        <f>IF(ISBLANK(laps_times[[#This Row],[61]]),"DNF",CONCATENATE(RANK(rounds_cum_time[[#This Row],[61]],rounds_cum_time[61],1),"."))</f>
        <v>57.</v>
      </c>
      <c r="BS61" s="142" t="str">
        <f>IF(ISBLANK(laps_times[[#This Row],[62]]),"DNF",CONCATENATE(RANK(rounds_cum_time[[#This Row],[62]],rounds_cum_time[62],1),"."))</f>
        <v>56.</v>
      </c>
      <c r="BT61" s="143" t="str">
        <f>IF(ISBLANK(laps_times[[#This Row],[63]]),"DNF",CONCATENATE(RANK(rounds_cum_time[[#This Row],[63]],rounds_cum_time[63],1),"."))</f>
        <v>56.</v>
      </c>
    </row>
    <row r="62" spans="2:72" x14ac:dyDescent="0.2">
      <c r="B62" s="130">
        <f>laps_times[[#This Row],[poř]]</f>
        <v>57</v>
      </c>
      <c r="C62" s="141">
        <f>laps_times[[#This Row],[s.č.]]</f>
        <v>36</v>
      </c>
      <c r="D62" s="131" t="str">
        <f>laps_times[[#This Row],[jméno]]</f>
        <v>Coufal Patrik</v>
      </c>
      <c r="E62" s="132">
        <f>laps_times[[#This Row],[roč]]</f>
        <v>1975</v>
      </c>
      <c r="F62" s="132" t="str">
        <f>laps_times[[#This Row],[kat]]</f>
        <v>MB</v>
      </c>
      <c r="G62" s="132">
        <f>laps_times[[#This Row],[poř_kat]]</f>
        <v>25</v>
      </c>
      <c r="H62" s="131" t="str">
        <f>laps_times[[#This Row],[klub]]</f>
        <v>Hospic Prachatice</v>
      </c>
      <c r="I62" s="134">
        <f>laps_times[[#This Row],[celk. čas]]</f>
        <v>0.15594894675925927</v>
      </c>
      <c r="J62" s="142" t="str">
        <f>IF(ISBLANK(laps_times[[#This Row],[1]]),"DNF",CONCATENATE(RANK(rounds_cum_time[[#This Row],[1]],rounds_cum_time[1],1),"."))</f>
        <v>49.</v>
      </c>
      <c r="K62" s="142" t="str">
        <f>IF(ISBLANK(laps_times[[#This Row],[2]]),"DNF",CONCATENATE(RANK(rounds_cum_time[[#This Row],[2]],rounds_cum_time[2],1),"."))</f>
        <v>48.</v>
      </c>
      <c r="L62" s="142" t="str">
        <f>IF(ISBLANK(laps_times[[#This Row],[3]]),"DNF",CONCATENATE(RANK(rounds_cum_time[[#This Row],[3]],rounds_cum_time[3],1),"."))</f>
        <v>46.</v>
      </c>
      <c r="M62" s="142" t="str">
        <f>IF(ISBLANK(laps_times[[#This Row],[4]]),"DNF",CONCATENATE(RANK(rounds_cum_time[[#This Row],[4]],rounds_cum_time[4],1),"."))</f>
        <v>41.</v>
      </c>
      <c r="N62" s="142" t="str">
        <f>IF(ISBLANK(laps_times[[#This Row],[5]]),"DNF",CONCATENATE(RANK(rounds_cum_time[[#This Row],[5]],rounds_cum_time[5],1),"."))</f>
        <v>39.</v>
      </c>
      <c r="O62" s="142" t="str">
        <f>IF(ISBLANK(laps_times[[#This Row],[6]]),"DNF",CONCATENATE(RANK(rounds_cum_time[[#This Row],[6]],rounds_cum_time[6],1),"."))</f>
        <v>39.</v>
      </c>
      <c r="P62" s="142" t="str">
        <f>IF(ISBLANK(laps_times[[#This Row],[7]]),"DNF",CONCATENATE(RANK(rounds_cum_time[[#This Row],[7]],rounds_cum_time[7],1),"."))</f>
        <v>40.</v>
      </c>
      <c r="Q62" s="142" t="str">
        <f>IF(ISBLANK(laps_times[[#This Row],[8]]),"DNF",CONCATENATE(RANK(rounds_cum_time[[#This Row],[8]],rounds_cum_time[8],1),"."))</f>
        <v>37.</v>
      </c>
      <c r="R62" s="142" t="str">
        <f>IF(ISBLANK(laps_times[[#This Row],[9]]),"DNF",CONCATENATE(RANK(rounds_cum_time[[#This Row],[9]],rounds_cum_time[9],1),"."))</f>
        <v>36.</v>
      </c>
      <c r="S62" s="142" t="str">
        <f>IF(ISBLANK(laps_times[[#This Row],[10]]),"DNF",CONCATENATE(RANK(rounds_cum_time[[#This Row],[10]],rounds_cum_time[10],1),"."))</f>
        <v>35.</v>
      </c>
      <c r="T62" s="142" t="str">
        <f>IF(ISBLANK(laps_times[[#This Row],[11]]),"DNF",CONCATENATE(RANK(rounds_cum_time[[#This Row],[11]],rounds_cum_time[11],1),"."))</f>
        <v>36.</v>
      </c>
      <c r="U62" s="142" t="str">
        <f>IF(ISBLANK(laps_times[[#This Row],[12]]),"DNF",CONCATENATE(RANK(rounds_cum_time[[#This Row],[12]],rounds_cum_time[12],1),"."))</f>
        <v>37.</v>
      </c>
      <c r="V62" s="142" t="str">
        <f>IF(ISBLANK(laps_times[[#This Row],[13]]),"DNF",CONCATENATE(RANK(rounds_cum_time[[#This Row],[13]],rounds_cum_time[13],1),"."))</f>
        <v>36.</v>
      </c>
      <c r="W62" s="142" t="str">
        <f>IF(ISBLANK(laps_times[[#This Row],[14]]),"DNF",CONCATENATE(RANK(rounds_cum_time[[#This Row],[14]],rounds_cum_time[14],1),"."))</f>
        <v>39.</v>
      </c>
      <c r="X62" s="142" t="str">
        <f>IF(ISBLANK(laps_times[[#This Row],[15]]),"DNF",CONCATENATE(RANK(rounds_cum_time[[#This Row],[15]],rounds_cum_time[15],1),"."))</f>
        <v>39.</v>
      </c>
      <c r="Y62" s="142" t="str">
        <f>IF(ISBLANK(laps_times[[#This Row],[16]]),"DNF",CONCATENATE(RANK(rounds_cum_time[[#This Row],[16]],rounds_cum_time[16],1),"."))</f>
        <v>39.</v>
      </c>
      <c r="Z62" s="142" t="str">
        <f>IF(ISBLANK(laps_times[[#This Row],[17]]),"DNF",CONCATENATE(RANK(rounds_cum_time[[#This Row],[17]],rounds_cum_time[17],1),"."))</f>
        <v>39.</v>
      </c>
      <c r="AA62" s="142" t="str">
        <f>IF(ISBLANK(laps_times[[#This Row],[18]]),"DNF",CONCATENATE(RANK(rounds_cum_time[[#This Row],[18]],rounds_cum_time[18],1),"."))</f>
        <v>39.</v>
      </c>
      <c r="AB62" s="142" t="str">
        <f>IF(ISBLANK(laps_times[[#This Row],[19]]),"DNF",CONCATENATE(RANK(rounds_cum_time[[#This Row],[19]],rounds_cum_time[19],1),"."))</f>
        <v>38.</v>
      </c>
      <c r="AC62" s="142" t="str">
        <f>IF(ISBLANK(laps_times[[#This Row],[20]]),"DNF",CONCATENATE(RANK(rounds_cum_time[[#This Row],[20]],rounds_cum_time[20],1),"."))</f>
        <v>38.</v>
      </c>
      <c r="AD62" s="142" t="str">
        <f>IF(ISBLANK(laps_times[[#This Row],[21]]),"DNF",CONCATENATE(RANK(rounds_cum_time[[#This Row],[21]],rounds_cum_time[21],1),"."))</f>
        <v>38.</v>
      </c>
      <c r="AE62" s="142" t="str">
        <f>IF(ISBLANK(laps_times[[#This Row],[22]]),"DNF",CONCATENATE(RANK(rounds_cum_time[[#This Row],[22]],rounds_cum_time[22],1),"."))</f>
        <v>37.</v>
      </c>
      <c r="AF62" s="142" t="str">
        <f>IF(ISBLANK(laps_times[[#This Row],[23]]),"DNF",CONCATENATE(RANK(rounds_cum_time[[#This Row],[23]],rounds_cum_time[23],1),"."))</f>
        <v>38.</v>
      </c>
      <c r="AG62" s="142" t="str">
        <f>IF(ISBLANK(laps_times[[#This Row],[24]]),"DNF",CONCATENATE(RANK(rounds_cum_time[[#This Row],[24]],rounds_cum_time[24],1),"."))</f>
        <v>37.</v>
      </c>
      <c r="AH62" s="142" t="str">
        <f>IF(ISBLANK(laps_times[[#This Row],[25]]),"DNF",CONCATENATE(RANK(rounds_cum_time[[#This Row],[25]],rounds_cum_time[25],1),"."))</f>
        <v>38.</v>
      </c>
      <c r="AI62" s="142" t="str">
        <f>IF(ISBLANK(laps_times[[#This Row],[26]]),"DNF",CONCATENATE(RANK(rounds_cum_time[[#This Row],[26]],rounds_cum_time[26],1),"."))</f>
        <v>38.</v>
      </c>
      <c r="AJ62" s="142" t="str">
        <f>IF(ISBLANK(laps_times[[#This Row],[27]]),"DNF",CONCATENATE(RANK(rounds_cum_time[[#This Row],[27]],rounds_cum_time[27],1),"."))</f>
        <v>38.</v>
      </c>
      <c r="AK62" s="142" t="str">
        <f>IF(ISBLANK(laps_times[[#This Row],[28]]),"DNF",CONCATENATE(RANK(rounds_cum_time[[#This Row],[28]],rounds_cum_time[28],1),"."))</f>
        <v>38.</v>
      </c>
      <c r="AL62" s="142" t="str">
        <f>IF(ISBLANK(laps_times[[#This Row],[29]]),"DNF",CONCATENATE(RANK(rounds_cum_time[[#This Row],[29]],rounds_cum_time[29],1),"."))</f>
        <v>39.</v>
      </c>
      <c r="AM62" s="142" t="str">
        <f>IF(ISBLANK(laps_times[[#This Row],[30]]),"DNF",CONCATENATE(RANK(rounds_cum_time[[#This Row],[30]],rounds_cum_time[30],1),"."))</f>
        <v>39.</v>
      </c>
      <c r="AN62" s="142" t="str">
        <f>IF(ISBLANK(laps_times[[#This Row],[31]]),"DNF",CONCATENATE(RANK(rounds_cum_time[[#This Row],[31]],rounds_cum_time[31],1),"."))</f>
        <v>40.</v>
      </c>
      <c r="AO62" s="142" t="str">
        <f>IF(ISBLANK(laps_times[[#This Row],[32]]),"DNF",CONCATENATE(RANK(rounds_cum_time[[#This Row],[32]],rounds_cum_time[32],1),"."))</f>
        <v>41.</v>
      </c>
      <c r="AP62" s="142" t="str">
        <f>IF(ISBLANK(laps_times[[#This Row],[33]]),"DNF",CONCATENATE(RANK(rounds_cum_time[[#This Row],[33]],rounds_cum_time[33],1),"."))</f>
        <v>41.</v>
      </c>
      <c r="AQ62" s="142" t="str">
        <f>IF(ISBLANK(laps_times[[#This Row],[34]]),"DNF",CONCATENATE(RANK(rounds_cum_time[[#This Row],[34]],rounds_cum_time[34],1),"."))</f>
        <v>39.</v>
      </c>
      <c r="AR62" s="142" t="str">
        <f>IF(ISBLANK(laps_times[[#This Row],[35]]),"DNF",CONCATENATE(RANK(rounds_cum_time[[#This Row],[35]],rounds_cum_time[35],1),"."))</f>
        <v>40.</v>
      </c>
      <c r="AS62" s="142" t="str">
        <f>IF(ISBLANK(laps_times[[#This Row],[36]]),"DNF",CONCATENATE(RANK(rounds_cum_time[[#This Row],[36]],rounds_cum_time[36],1),"."))</f>
        <v>42.</v>
      </c>
      <c r="AT62" s="142" t="str">
        <f>IF(ISBLANK(laps_times[[#This Row],[37]]),"DNF",CONCATENATE(RANK(rounds_cum_time[[#This Row],[37]],rounds_cum_time[37],1),"."))</f>
        <v>42.</v>
      </c>
      <c r="AU62" s="142" t="str">
        <f>IF(ISBLANK(laps_times[[#This Row],[38]]),"DNF",CONCATENATE(RANK(rounds_cum_time[[#This Row],[38]],rounds_cum_time[38],1),"."))</f>
        <v>45.</v>
      </c>
      <c r="AV62" s="142" t="str">
        <f>IF(ISBLANK(laps_times[[#This Row],[39]]),"DNF",CONCATENATE(RANK(rounds_cum_time[[#This Row],[39]],rounds_cum_time[39],1),"."))</f>
        <v>45.</v>
      </c>
      <c r="AW62" s="142" t="str">
        <f>IF(ISBLANK(laps_times[[#This Row],[40]]),"DNF",CONCATENATE(RANK(rounds_cum_time[[#This Row],[40]],rounds_cum_time[40],1),"."))</f>
        <v>46.</v>
      </c>
      <c r="AX62" s="142" t="str">
        <f>IF(ISBLANK(laps_times[[#This Row],[41]]),"DNF",CONCATENATE(RANK(rounds_cum_time[[#This Row],[41]],rounds_cum_time[41],1),"."))</f>
        <v>46.</v>
      </c>
      <c r="AY62" s="142" t="str">
        <f>IF(ISBLANK(laps_times[[#This Row],[42]]),"DNF",CONCATENATE(RANK(rounds_cum_time[[#This Row],[42]],rounds_cum_time[42],1),"."))</f>
        <v>51.</v>
      </c>
      <c r="AZ62" s="142" t="str">
        <f>IF(ISBLANK(laps_times[[#This Row],[43]]),"DNF",CONCATENATE(RANK(rounds_cum_time[[#This Row],[43]],rounds_cum_time[43],1),"."))</f>
        <v>51.</v>
      </c>
      <c r="BA62" s="142" t="str">
        <f>IF(ISBLANK(laps_times[[#This Row],[44]]),"DNF",CONCATENATE(RANK(rounds_cum_time[[#This Row],[44]],rounds_cum_time[44],1),"."))</f>
        <v>57.</v>
      </c>
      <c r="BB62" s="142" t="str">
        <f>IF(ISBLANK(laps_times[[#This Row],[45]]),"DNF",CONCATENATE(RANK(rounds_cum_time[[#This Row],[45]],rounds_cum_time[45],1),"."))</f>
        <v>57.</v>
      </c>
      <c r="BC62" s="142" t="str">
        <f>IF(ISBLANK(laps_times[[#This Row],[46]]),"DNF",CONCATENATE(RANK(rounds_cum_time[[#This Row],[46]],rounds_cum_time[46],1),"."))</f>
        <v>57.</v>
      </c>
      <c r="BD62" s="142" t="str">
        <f>IF(ISBLANK(laps_times[[#This Row],[47]]),"DNF",CONCATENATE(RANK(rounds_cum_time[[#This Row],[47]],rounds_cum_time[47],1),"."))</f>
        <v>57.</v>
      </c>
      <c r="BE62" s="142" t="str">
        <f>IF(ISBLANK(laps_times[[#This Row],[48]]),"DNF",CONCATENATE(RANK(rounds_cum_time[[#This Row],[48]],rounds_cum_time[48],1),"."))</f>
        <v>55.</v>
      </c>
      <c r="BF62" s="142" t="str">
        <f>IF(ISBLANK(laps_times[[#This Row],[49]]),"DNF",CONCATENATE(RANK(rounds_cum_time[[#This Row],[49]],rounds_cum_time[49],1),"."))</f>
        <v>54.</v>
      </c>
      <c r="BG62" s="142" t="str">
        <f>IF(ISBLANK(laps_times[[#This Row],[50]]),"DNF",CONCATENATE(RANK(rounds_cum_time[[#This Row],[50]],rounds_cum_time[50],1),"."))</f>
        <v>52.</v>
      </c>
      <c r="BH62" s="142" t="str">
        <f>IF(ISBLANK(laps_times[[#This Row],[51]]),"DNF",CONCATENATE(RANK(rounds_cum_time[[#This Row],[51]],rounds_cum_time[51],1),"."))</f>
        <v>49.</v>
      </c>
      <c r="BI62" s="142" t="str">
        <f>IF(ISBLANK(laps_times[[#This Row],[52]]),"DNF",CONCATENATE(RANK(rounds_cum_time[[#This Row],[52]],rounds_cum_time[52],1),"."))</f>
        <v>49.</v>
      </c>
      <c r="BJ62" s="142" t="str">
        <f>IF(ISBLANK(laps_times[[#This Row],[53]]),"DNF",CONCATENATE(RANK(rounds_cum_time[[#This Row],[53]],rounds_cum_time[53],1),"."))</f>
        <v>46.</v>
      </c>
      <c r="BK62" s="142" t="str">
        <f>IF(ISBLANK(laps_times[[#This Row],[54]]),"DNF",CONCATENATE(RANK(rounds_cum_time[[#This Row],[54]],rounds_cum_time[54],1),"."))</f>
        <v>47.</v>
      </c>
      <c r="BL62" s="142" t="str">
        <f>IF(ISBLANK(laps_times[[#This Row],[55]]),"DNF",CONCATENATE(RANK(rounds_cum_time[[#This Row],[55]],rounds_cum_time[55],1),"."))</f>
        <v>49.</v>
      </c>
      <c r="BM62" s="142" t="str">
        <f>IF(ISBLANK(laps_times[[#This Row],[56]]),"DNF",CONCATENATE(RANK(rounds_cum_time[[#This Row],[56]],rounds_cum_time[56],1),"."))</f>
        <v>49.</v>
      </c>
      <c r="BN62" s="142" t="str">
        <f>IF(ISBLANK(laps_times[[#This Row],[57]]),"DNF",CONCATENATE(RANK(rounds_cum_time[[#This Row],[57]],rounds_cum_time[57],1),"."))</f>
        <v>53.</v>
      </c>
      <c r="BO62" s="142" t="str">
        <f>IF(ISBLANK(laps_times[[#This Row],[58]]),"DNF",CONCATENATE(RANK(rounds_cum_time[[#This Row],[58]],rounds_cum_time[58],1),"."))</f>
        <v>54.</v>
      </c>
      <c r="BP62" s="142" t="str">
        <f>IF(ISBLANK(laps_times[[#This Row],[59]]),"DNF",CONCATENATE(RANK(rounds_cum_time[[#This Row],[59]],rounds_cum_time[59],1),"."))</f>
        <v>53.</v>
      </c>
      <c r="BQ62" s="142" t="str">
        <f>IF(ISBLANK(laps_times[[#This Row],[60]]),"DNF",CONCATENATE(RANK(rounds_cum_time[[#This Row],[60]],rounds_cum_time[60],1),"."))</f>
        <v>55.</v>
      </c>
      <c r="BR62" s="142" t="str">
        <f>IF(ISBLANK(laps_times[[#This Row],[61]]),"DNF",CONCATENATE(RANK(rounds_cum_time[[#This Row],[61]],rounds_cum_time[61],1),"."))</f>
        <v>55.</v>
      </c>
      <c r="BS62" s="142" t="str">
        <f>IF(ISBLANK(laps_times[[#This Row],[62]]),"DNF",CONCATENATE(RANK(rounds_cum_time[[#This Row],[62]],rounds_cum_time[62],1),"."))</f>
        <v>57.</v>
      </c>
      <c r="BT62" s="143" t="str">
        <f>IF(ISBLANK(laps_times[[#This Row],[63]]),"DNF",CONCATENATE(RANK(rounds_cum_time[[#This Row],[63]],rounds_cum_time[63],1),"."))</f>
        <v>57.</v>
      </c>
    </row>
    <row r="63" spans="2:72" x14ac:dyDescent="0.2">
      <c r="B63" s="130">
        <f>laps_times[[#This Row],[poř]]</f>
        <v>58</v>
      </c>
      <c r="C63" s="141">
        <f>laps_times[[#This Row],[s.č.]]</f>
        <v>112</v>
      </c>
      <c r="D63" s="131" t="str">
        <f>laps_times[[#This Row],[jméno]]</f>
        <v>Haňur Roman</v>
      </c>
      <c r="E63" s="132">
        <f>laps_times[[#This Row],[roč]]</f>
        <v>1969</v>
      </c>
      <c r="F63" s="132" t="str">
        <f>laps_times[[#This Row],[kat]]</f>
        <v>MB</v>
      </c>
      <c r="G63" s="132">
        <f>laps_times[[#This Row],[poř_kat]]</f>
        <v>26</v>
      </c>
      <c r="H63" s="131" t="str">
        <f>laps_times[[#This Row],[klub]]</f>
        <v>BBK Boršov nad Vltavou</v>
      </c>
      <c r="I63" s="134">
        <f>laps_times[[#This Row],[celk. čas]]</f>
        <v>0.15624251157407407</v>
      </c>
      <c r="J63" s="142" t="str">
        <f>IF(ISBLANK(laps_times[[#This Row],[1]]),"DNF",CONCATENATE(RANK(rounds_cum_time[[#This Row],[1]],rounds_cum_time[1],1),"."))</f>
        <v>48.</v>
      </c>
      <c r="K63" s="142" t="str">
        <f>IF(ISBLANK(laps_times[[#This Row],[2]]),"DNF",CONCATENATE(RANK(rounds_cum_time[[#This Row],[2]],rounds_cum_time[2],1),"."))</f>
        <v>40.</v>
      </c>
      <c r="L63" s="142" t="str">
        <f>IF(ISBLANK(laps_times[[#This Row],[3]]),"DNF",CONCATENATE(RANK(rounds_cum_time[[#This Row],[3]],rounds_cum_time[3],1),"."))</f>
        <v>35.</v>
      </c>
      <c r="M63" s="142" t="str">
        <f>IF(ISBLANK(laps_times[[#This Row],[4]]),"DNF",CONCATENATE(RANK(rounds_cum_time[[#This Row],[4]],rounds_cum_time[4],1),"."))</f>
        <v>36.</v>
      </c>
      <c r="N63" s="142" t="str">
        <f>IF(ISBLANK(laps_times[[#This Row],[5]]),"DNF",CONCATENATE(RANK(rounds_cum_time[[#This Row],[5]],rounds_cum_time[5],1),"."))</f>
        <v>43.</v>
      </c>
      <c r="O63" s="142" t="str">
        <f>IF(ISBLANK(laps_times[[#This Row],[6]]),"DNF",CONCATENATE(RANK(rounds_cum_time[[#This Row],[6]],rounds_cum_time[6],1),"."))</f>
        <v>44.</v>
      </c>
      <c r="P63" s="142" t="str">
        <f>IF(ISBLANK(laps_times[[#This Row],[7]]),"DNF",CONCATENATE(RANK(rounds_cum_time[[#This Row],[7]],rounds_cum_time[7],1),"."))</f>
        <v>48.</v>
      </c>
      <c r="Q63" s="142" t="str">
        <f>IF(ISBLANK(laps_times[[#This Row],[8]]),"DNF",CONCATENATE(RANK(rounds_cum_time[[#This Row],[8]],rounds_cum_time[8],1),"."))</f>
        <v>50.</v>
      </c>
      <c r="R63" s="142" t="str">
        <f>IF(ISBLANK(laps_times[[#This Row],[9]]),"DNF",CONCATENATE(RANK(rounds_cum_time[[#This Row],[9]],rounds_cum_time[9],1),"."))</f>
        <v>49.</v>
      </c>
      <c r="S63" s="142" t="str">
        <f>IF(ISBLANK(laps_times[[#This Row],[10]]),"DNF",CONCATENATE(RANK(rounds_cum_time[[#This Row],[10]],rounds_cum_time[10],1),"."))</f>
        <v>48.</v>
      </c>
      <c r="T63" s="142" t="str">
        <f>IF(ISBLANK(laps_times[[#This Row],[11]]),"DNF",CONCATENATE(RANK(rounds_cum_time[[#This Row],[11]],rounds_cum_time[11],1),"."))</f>
        <v>48.</v>
      </c>
      <c r="U63" s="142" t="str">
        <f>IF(ISBLANK(laps_times[[#This Row],[12]]),"DNF",CONCATENATE(RANK(rounds_cum_time[[#This Row],[12]],rounds_cum_time[12],1),"."))</f>
        <v>47.</v>
      </c>
      <c r="V63" s="142" t="str">
        <f>IF(ISBLANK(laps_times[[#This Row],[13]]),"DNF",CONCATENATE(RANK(rounds_cum_time[[#This Row],[13]],rounds_cum_time[13],1),"."))</f>
        <v>45.</v>
      </c>
      <c r="W63" s="142" t="str">
        <f>IF(ISBLANK(laps_times[[#This Row],[14]]),"DNF",CONCATENATE(RANK(rounds_cum_time[[#This Row],[14]],rounds_cum_time[14],1),"."))</f>
        <v>45.</v>
      </c>
      <c r="X63" s="142" t="str">
        <f>IF(ISBLANK(laps_times[[#This Row],[15]]),"DNF",CONCATENATE(RANK(rounds_cum_time[[#This Row],[15]],rounds_cum_time[15],1),"."))</f>
        <v>45.</v>
      </c>
      <c r="Y63" s="142" t="str">
        <f>IF(ISBLANK(laps_times[[#This Row],[16]]),"DNF",CONCATENATE(RANK(rounds_cum_time[[#This Row],[16]],rounds_cum_time[16],1),"."))</f>
        <v>44.</v>
      </c>
      <c r="Z63" s="142" t="str">
        <f>IF(ISBLANK(laps_times[[#This Row],[17]]),"DNF",CONCATENATE(RANK(rounds_cum_time[[#This Row],[17]],rounds_cum_time[17],1),"."))</f>
        <v>45.</v>
      </c>
      <c r="AA63" s="142" t="str">
        <f>IF(ISBLANK(laps_times[[#This Row],[18]]),"DNF",CONCATENATE(RANK(rounds_cum_time[[#This Row],[18]],rounds_cum_time[18],1),"."))</f>
        <v>45.</v>
      </c>
      <c r="AB63" s="142" t="str">
        <f>IF(ISBLANK(laps_times[[#This Row],[19]]),"DNF",CONCATENATE(RANK(rounds_cum_time[[#This Row],[19]],rounds_cum_time[19],1),"."))</f>
        <v>45.</v>
      </c>
      <c r="AC63" s="142" t="str">
        <f>IF(ISBLANK(laps_times[[#This Row],[20]]),"DNF",CONCATENATE(RANK(rounds_cum_time[[#This Row],[20]],rounds_cum_time[20],1),"."))</f>
        <v>45.</v>
      </c>
      <c r="AD63" s="142" t="str">
        <f>IF(ISBLANK(laps_times[[#This Row],[21]]),"DNF",CONCATENATE(RANK(rounds_cum_time[[#This Row],[21]],rounds_cum_time[21],1),"."))</f>
        <v>42.</v>
      </c>
      <c r="AE63" s="142" t="str">
        <f>IF(ISBLANK(laps_times[[#This Row],[22]]),"DNF",CONCATENATE(RANK(rounds_cum_time[[#This Row],[22]],rounds_cum_time[22],1),"."))</f>
        <v>42.</v>
      </c>
      <c r="AF63" s="142" t="str">
        <f>IF(ISBLANK(laps_times[[#This Row],[23]]),"DNF",CONCATENATE(RANK(rounds_cum_time[[#This Row],[23]],rounds_cum_time[23],1),"."))</f>
        <v>42.</v>
      </c>
      <c r="AG63" s="142" t="str">
        <f>IF(ISBLANK(laps_times[[#This Row],[24]]),"DNF",CONCATENATE(RANK(rounds_cum_time[[#This Row],[24]],rounds_cum_time[24],1),"."))</f>
        <v>42.</v>
      </c>
      <c r="AH63" s="142" t="str">
        <f>IF(ISBLANK(laps_times[[#This Row],[25]]),"DNF",CONCATENATE(RANK(rounds_cum_time[[#This Row],[25]],rounds_cum_time[25],1),"."))</f>
        <v>42.</v>
      </c>
      <c r="AI63" s="142" t="str">
        <f>IF(ISBLANK(laps_times[[#This Row],[26]]),"DNF",CONCATENATE(RANK(rounds_cum_time[[#This Row],[26]],rounds_cum_time[26],1),"."))</f>
        <v>41.</v>
      </c>
      <c r="AJ63" s="142" t="str">
        <f>IF(ISBLANK(laps_times[[#This Row],[27]]),"DNF",CONCATENATE(RANK(rounds_cum_time[[#This Row],[27]],rounds_cum_time[27],1),"."))</f>
        <v>41.</v>
      </c>
      <c r="AK63" s="142" t="str">
        <f>IF(ISBLANK(laps_times[[#This Row],[28]]),"DNF",CONCATENATE(RANK(rounds_cum_time[[#This Row],[28]],rounds_cum_time[28],1),"."))</f>
        <v>39.</v>
      </c>
      <c r="AL63" s="142" t="str">
        <f>IF(ISBLANK(laps_times[[#This Row],[29]]),"DNF",CONCATENATE(RANK(rounds_cum_time[[#This Row],[29]],rounds_cum_time[29],1),"."))</f>
        <v>38.</v>
      </c>
      <c r="AM63" s="142" t="str">
        <f>IF(ISBLANK(laps_times[[#This Row],[30]]),"DNF",CONCATENATE(RANK(rounds_cum_time[[#This Row],[30]],rounds_cum_time[30],1),"."))</f>
        <v>38.</v>
      </c>
      <c r="AN63" s="142" t="str">
        <f>IF(ISBLANK(laps_times[[#This Row],[31]]),"DNF",CONCATENATE(RANK(rounds_cum_time[[#This Row],[31]],rounds_cum_time[31],1),"."))</f>
        <v>37.</v>
      </c>
      <c r="AO63" s="142" t="str">
        <f>IF(ISBLANK(laps_times[[#This Row],[32]]),"DNF",CONCATENATE(RANK(rounds_cum_time[[#This Row],[32]],rounds_cum_time[32],1),"."))</f>
        <v>37.</v>
      </c>
      <c r="AP63" s="142" t="str">
        <f>IF(ISBLANK(laps_times[[#This Row],[33]]),"DNF",CONCATENATE(RANK(rounds_cum_time[[#This Row],[33]],rounds_cum_time[33],1),"."))</f>
        <v>37.</v>
      </c>
      <c r="AQ63" s="142" t="str">
        <f>IF(ISBLANK(laps_times[[#This Row],[34]]),"DNF",CONCATENATE(RANK(rounds_cum_time[[#This Row],[34]],rounds_cum_time[34],1),"."))</f>
        <v>36.</v>
      </c>
      <c r="AR63" s="142" t="str">
        <f>IF(ISBLANK(laps_times[[#This Row],[35]]),"DNF",CONCATENATE(RANK(rounds_cum_time[[#This Row],[35]],rounds_cum_time[35],1),"."))</f>
        <v>35.</v>
      </c>
      <c r="AS63" s="142" t="str">
        <f>IF(ISBLANK(laps_times[[#This Row],[36]]),"DNF",CONCATENATE(RANK(rounds_cum_time[[#This Row],[36]],rounds_cum_time[36],1),"."))</f>
        <v>34.</v>
      </c>
      <c r="AT63" s="142" t="str">
        <f>IF(ISBLANK(laps_times[[#This Row],[37]]),"DNF",CONCATENATE(RANK(rounds_cum_time[[#This Row],[37]],rounds_cum_time[37],1),"."))</f>
        <v>35.</v>
      </c>
      <c r="AU63" s="142" t="str">
        <f>IF(ISBLANK(laps_times[[#This Row],[38]]),"DNF",CONCATENATE(RANK(rounds_cum_time[[#This Row],[38]],rounds_cum_time[38],1),"."))</f>
        <v>35.</v>
      </c>
      <c r="AV63" s="142" t="str">
        <f>IF(ISBLANK(laps_times[[#This Row],[39]]),"DNF",CONCATENATE(RANK(rounds_cum_time[[#This Row],[39]],rounds_cum_time[39],1),"."))</f>
        <v>37.</v>
      </c>
      <c r="AW63" s="142" t="str">
        <f>IF(ISBLANK(laps_times[[#This Row],[40]]),"DNF",CONCATENATE(RANK(rounds_cum_time[[#This Row],[40]],rounds_cum_time[40],1),"."))</f>
        <v>37.</v>
      </c>
      <c r="AX63" s="142" t="str">
        <f>IF(ISBLANK(laps_times[[#This Row],[41]]),"DNF",CONCATENATE(RANK(rounds_cum_time[[#This Row],[41]],rounds_cum_time[41],1),"."))</f>
        <v>37.</v>
      </c>
      <c r="AY63" s="142" t="str">
        <f>IF(ISBLANK(laps_times[[#This Row],[42]]),"DNF",CONCATENATE(RANK(rounds_cum_time[[#This Row],[42]],rounds_cum_time[42],1),"."))</f>
        <v>36.</v>
      </c>
      <c r="AZ63" s="142" t="str">
        <f>IF(ISBLANK(laps_times[[#This Row],[43]]),"DNF",CONCATENATE(RANK(rounds_cum_time[[#This Row],[43]],rounds_cum_time[43],1),"."))</f>
        <v>36.</v>
      </c>
      <c r="BA63" s="142" t="str">
        <f>IF(ISBLANK(laps_times[[#This Row],[44]]),"DNF",CONCATENATE(RANK(rounds_cum_time[[#This Row],[44]],rounds_cum_time[44],1),"."))</f>
        <v>36.</v>
      </c>
      <c r="BB63" s="142" t="str">
        <f>IF(ISBLANK(laps_times[[#This Row],[45]]),"DNF",CONCATENATE(RANK(rounds_cum_time[[#This Row],[45]],rounds_cum_time[45],1),"."))</f>
        <v>37.</v>
      </c>
      <c r="BC63" s="142" t="str">
        <f>IF(ISBLANK(laps_times[[#This Row],[46]]),"DNF",CONCATENATE(RANK(rounds_cum_time[[#This Row],[46]],rounds_cum_time[46],1),"."))</f>
        <v>39.</v>
      </c>
      <c r="BD63" s="142" t="str">
        <f>IF(ISBLANK(laps_times[[#This Row],[47]]),"DNF",CONCATENATE(RANK(rounds_cum_time[[#This Row],[47]],rounds_cum_time[47],1),"."))</f>
        <v>40.</v>
      </c>
      <c r="BE63" s="142" t="str">
        <f>IF(ISBLANK(laps_times[[#This Row],[48]]),"DNF",CONCATENATE(RANK(rounds_cum_time[[#This Row],[48]],rounds_cum_time[48],1),"."))</f>
        <v>41.</v>
      </c>
      <c r="BF63" s="142" t="str">
        <f>IF(ISBLANK(laps_times[[#This Row],[49]]),"DNF",CONCATENATE(RANK(rounds_cum_time[[#This Row],[49]],rounds_cum_time[49],1),"."))</f>
        <v>42.</v>
      </c>
      <c r="BG63" s="142" t="str">
        <f>IF(ISBLANK(laps_times[[#This Row],[50]]),"DNF",CONCATENATE(RANK(rounds_cum_time[[#This Row],[50]],rounds_cum_time[50],1),"."))</f>
        <v>43.</v>
      </c>
      <c r="BH63" s="142" t="str">
        <f>IF(ISBLANK(laps_times[[#This Row],[51]]),"DNF",CONCATENATE(RANK(rounds_cum_time[[#This Row],[51]],rounds_cum_time[51],1),"."))</f>
        <v>42.</v>
      </c>
      <c r="BI63" s="142" t="str">
        <f>IF(ISBLANK(laps_times[[#This Row],[52]]),"DNF",CONCATENATE(RANK(rounds_cum_time[[#This Row],[52]],rounds_cum_time[52],1),"."))</f>
        <v>42.</v>
      </c>
      <c r="BJ63" s="142" t="str">
        <f>IF(ISBLANK(laps_times[[#This Row],[53]]),"DNF",CONCATENATE(RANK(rounds_cum_time[[#This Row],[53]],rounds_cum_time[53],1),"."))</f>
        <v>44.</v>
      </c>
      <c r="BK63" s="142" t="str">
        <f>IF(ISBLANK(laps_times[[#This Row],[54]]),"DNF",CONCATENATE(RANK(rounds_cum_time[[#This Row],[54]],rounds_cum_time[54],1),"."))</f>
        <v>46.</v>
      </c>
      <c r="BL63" s="142" t="str">
        <f>IF(ISBLANK(laps_times[[#This Row],[55]]),"DNF",CONCATENATE(RANK(rounds_cum_time[[#This Row],[55]],rounds_cum_time[55],1),"."))</f>
        <v>51.</v>
      </c>
      <c r="BM63" s="142" t="str">
        <f>IF(ISBLANK(laps_times[[#This Row],[56]]),"DNF",CONCATENATE(RANK(rounds_cum_time[[#This Row],[56]],rounds_cum_time[56],1),"."))</f>
        <v>53.</v>
      </c>
      <c r="BN63" s="142" t="str">
        <f>IF(ISBLANK(laps_times[[#This Row],[57]]),"DNF",CONCATENATE(RANK(rounds_cum_time[[#This Row],[57]],rounds_cum_time[57],1),"."))</f>
        <v>55.</v>
      </c>
      <c r="BO63" s="142" t="str">
        <f>IF(ISBLANK(laps_times[[#This Row],[58]]),"DNF",CONCATENATE(RANK(rounds_cum_time[[#This Row],[58]],rounds_cum_time[58],1),"."))</f>
        <v>55.</v>
      </c>
      <c r="BP63" s="142" t="str">
        <f>IF(ISBLANK(laps_times[[#This Row],[59]]),"DNF",CONCATENATE(RANK(rounds_cum_time[[#This Row],[59]],rounds_cum_time[59],1),"."))</f>
        <v>56.</v>
      </c>
      <c r="BQ63" s="142" t="str">
        <f>IF(ISBLANK(laps_times[[#This Row],[60]]),"DNF",CONCATENATE(RANK(rounds_cum_time[[#This Row],[60]],rounds_cum_time[60],1),"."))</f>
        <v>56.</v>
      </c>
      <c r="BR63" s="142" t="str">
        <f>IF(ISBLANK(laps_times[[#This Row],[61]]),"DNF",CONCATENATE(RANK(rounds_cum_time[[#This Row],[61]],rounds_cum_time[61],1),"."))</f>
        <v>56.</v>
      </c>
      <c r="BS63" s="142" t="str">
        <f>IF(ISBLANK(laps_times[[#This Row],[62]]),"DNF",CONCATENATE(RANK(rounds_cum_time[[#This Row],[62]],rounds_cum_time[62],1),"."))</f>
        <v>58.</v>
      </c>
      <c r="BT63" s="143" t="str">
        <f>IF(ISBLANK(laps_times[[#This Row],[63]]),"DNF",CONCATENATE(RANK(rounds_cum_time[[#This Row],[63]],rounds_cum_time[63],1),"."))</f>
        <v>58.</v>
      </c>
    </row>
    <row r="64" spans="2:72" x14ac:dyDescent="0.2">
      <c r="B64" s="130">
        <f>laps_times[[#This Row],[poř]]</f>
        <v>59</v>
      </c>
      <c r="C64" s="141">
        <f>laps_times[[#This Row],[s.č.]]</f>
        <v>103</v>
      </c>
      <c r="D64" s="131" t="str">
        <f>laps_times[[#This Row],[jméno]]</f>
        <v>Bayerová Lenka</v>
      </c>
      <c r="E64" s="132">
        <f>laps_times[[#This Row],[roč]]</f>
        <v>1968</v>
      </c>
      <c r="F64" s="132" t="str">
        <f>laps_times[[#This Row],[kat]]</f>
        <v>ZB</v>
      </c>
      <c r="G64" s="132">
        <f>laps_times[[#This Row],[poř_kat]]</f>
        <v>2</v>
      </c>
      <c r="H64" s="131" t="str">
        <f>laps_times[[#This Row],[klub]]</f>
        <v>TJ Sokol Unhošť</v>
      </c>
      <c r="I64" s="134">
        <f>laps_times[[#This Row],[celk. čas]]</f>
        <v>0.15630906250000001</v>
      </c>
      <c r="J64" s="142" t="str">
        <f>IF(ISBLANK(laps_times[[#This Row],[1]]),"DNF",CONCATENATE(RANK(rounds_cum_time[[#This Row],[1]],rounds_cum_time[1],1),"."))</f>
        <v>70.</v>
      </c>
      <c r="K64" s="142" t="str">
        <f>IF(ISBLANK(laps_times[[#This Row],[2]]),"DNF",CONCATENATE(RANK(rounds_cum_time[[#This Row],[2]],rounds_cum_time[2],1),"."))</f>
        <v>65.</v>
      </c>
      <c r="L64" s="142" t="str">
        <f>IF(ISBLANK(laps_times[[#This Row],[3]]),"DNF",CONCATENATE(RANK(rounds_cum_time[[#This Row],[3]],rounds_cum_time[3],1),"."))</f>
        <v>64.</v>
      </c>
      <c r="M64" s="142" t="str">
        <f>IF(ISBLANK(laps_times[[#This Row],[4]]),"DNF",CONCATENATE(RANK(rounds_cum_time[[#This Row],[4]],rounds_cum_time[4],1),"."))</f>
        <v>64.</v>
      </c>
      <c r="N64" s="142" t="str">
        <f>IF(ISBLANK(laps_times[[#This Row],[5]]),"DNF",CONCATENATE(RANK(rounds_cum_time[[#This Row],[5]],rounds_cum_time[5],1),"."))</f>
        <v>64.</v>
      </c>
      <c r="O64" s="142" t="str">
        <f>IF(ISBLANK(laps_times[[#This Row],[6]]),"DNF",CONCATENATE(RANK(rounds_cum_time[[#This Row],[6]],rounds_cum_time[6],1),"."))</f>
        <v>64.</v>
      </c>
      <c r="P64" s="142" t="str">
        <f>IF(ISBLANK(laps_times[[#This Row],[7]]),"DNF",CONCATENATE(RANK(rounds_cum_time[[#This Row],[7]],rounds_cum_time[7],1),"."))</f>
        <v>63.</v>
      </c>
      <c r="Q64" s="142" t="str">
        <f>IF(ISBLANK(laps_times[[#This Row],[8]]),"DNF",CONCATENATE(RANK(rounds_cum_time[[#This Row],[8]],rounds_cum_time[8],1),"."))</f>
        <v>62.</v>
      </c>
      <c r="R64" s="142" t="str">
        <f>IF(ISBLANK(laps_times[[#This Row],[9]]),"DNF",CONCATENATE(RANK(rounds_cum_time[[#This Row],[9]],rounds_cum_time[9],1),"."))</f>
        <v>64.</v>
      </c>
      <c r="S64" s="142" t="str">
        <f>IF(ISBLANK(laps_times[[#This Row],[10]]),"DNF",CONCATENATE(RANK(rounds_cum_time[[#This Row],[10]],rounds_cum_time[10],1),"."))</f>
        <v>64.</v>
      </c>
      <c r="T64" s="142" t="str">
        <f>IF(ISBLANK(laps_times[[#This Row],[11]]),"DNF",CONCATENATE(RANK(rounds_cum_time[[#This Row],[11]],rounds_cum_time[11],1),"."))</f>
        <v>67.</v>
      </c>
      <c r="U64" s="142" t="str">
        <f>IF(ISBLANK(laps_times[[#This Row],[12]]),"DNF",CONCATENATE(RANK(rounds_cum_time[[#This Row],[12]],rounds_cum_time[12],1),"."))</f>
        <v>65.</v>
      </c>
      <c r="V64" s="142" t="str">
        <f>IF(ISBLANK(laps_times[[#This Row],[13]]),"DNF",CONCATENATE(RANK(rounds_cum_time[[#This Row],[13]],rounds_cum_time[13],1),"."))</f>
        <v>66.</v>
      </c>
      <c r="W64" s="142" t="str">
        <f>IF(ISBLANK(laps_times[[#This Row],[14]]),"DNF",CONCATENATE(RANK(rounds_cum_time[[#This Row],[14]],rounds_cum_time[14],1),"."))</f>
        <v>66.</v>
      </c>
      <c r="X64" s="142" t="str">
        <f>IF(ISBLANK(laps_times[[#This Row],[15]]),"DNF",CONCATENATE(RANK(rounds_cum_time[[#This Row],[15]],rounds_cum_time[15],1),"."))</f>
        <v>66.</v>
      </c>
      <c r="Y64" s="142" t="str">
        <f>IF(ISBLANK(laps_times[[#This Row],[16]]),"DNF",CONCATENATE(RANK(rounds_cum_time[[#This Row],[16]],rounds_cum_time[16],1),"."))</f>
        <v>66.</v>
      </c>
      <c r="Z64" s="142" t="str">
        <f>IF(ISBLANK(laps_times[[#This Row],[17]]),"DNF",CONCATENATE(RANK(rounds_cum_time[[#This Row],[17]],rounds_cum_time[17],1),"."))</f>
        <v>67.</v>
      </c>
      <c r="AA64" s="142" t="str">
        <f>IF(ISBLANK(laps_times[[#This Row],[18]]),"DNF",CONCATENATE(RANK(rounds_cum_time[[#This Row],[18]],rounds_cum_time[18],1),"."))</f>
        <v>66.</v>
      </c>
      <c r="AB64" s="142" t="str">
        <f>IF(ISBLANK(laps_times[[#This Row],[19]]),"DNF",CONCATENATE(RANK(rounds_cum_time[[#This Row],[19]],rounds_cum_time[19],1),"."))</f>
        <v>67.</v>
      </c>
      <c r="AC64" s="142" t="str">
        <f>IF(ISBLANK(laps_times[[#This Row],[20]]),"DNF",CONCATENATE(RANK(rounds_cum_time[[#This Row],[20]],rounds_cum_time[20],1),"."))</f>
        <v>67.</v>
      </c>
      <c r="AD64" s="142" t="str">
        <f>IF(ISBLANK(laps_times[[#This Row],[21]]),"DNF",CONCATENATE(RANK(rounds_cum_time[[#This Row],[21]],rounds_cum_time[21],1),"."))</f>
        <v>67.</v>
      </c>
      <c r="AE64" s="142" t="str">
        <f>IF(ISBLANK(laps_times[[#This Row],[22]]),"DNF",CONCATENATE(RANK(rounds_cum_time[[#This Row],[22]],rounds_cum_time[22],1),"."))</f>
        <v>67.</v>
      </c>
      <c r="AF64" s="142" t="str">
        <f>IF(ISBLANK(laps_times[[#This Row],[23]]),"DNF",CONCATENATE(RANK(rounds_cum_time[[#This Row],[23]],rounds_cum_time[23],1),"."))</f>
        <v>67.</v>
      </c>
      <c r="AG64" s="142" t="str">
        <f>IF(ISBLANK(laps_times[[#This Row],[24]]),"DNF",CONCATENATE(RANK(rounds_cum_time[[#This Row],[24]],rounds_cum_time[24],1),"."))</f>
        <v>67.</v>
      </c>
      <c r="AH64" s="142" t="str">
        <f>IF(ISBLANK(laps_times[[#This Row],[25]]),"DNF",CONCATENATE(RANK(rounds_cum_time[[#This Row],[25]],rounds_cum_time[25],1),"."))</f>
        <v>67.</v>
      </c>
      <c r="AI64" s="142" t="str">
        <f>IF(ISBLANK(laps_times[[#This Row],[26]]),"DNF",CONCATENATE(RANK(rounds_cum_time[[#This Row],[26]],rounds_cum_time[26],1),"."))</f>
        <v>67.</v>
      </c>
      <c r="AJ64" s="142" t="str">
        <f>IF(ISBLANK(laps_times[[#This Row],[27]]),"DNF",CONCATENATE(RANK(rounds_cum_time[[#This Row],[27]],rounds_cum_time[27],1),"."))</f>
        <v>67.</v>
      </c>
      <c r="AK64" s="142" t="str">
        <f>IF(ISBLANK(laps_times[[#This Row],[28]]),"DNF",CONCATENATE(RANK(rounds_cum_time[[#This Row],[28]],rounds_cum_time[28],1),"."))</f>
        <v>66.</v>
      </c>
      <c r="AL64" s="142" t="str">
        <f>IF(ISBLANK(laps_times[[#This Row],[29]]),"DNF",CONCATENATE(RANK(rounds_cum_time[[#This Row],[29]],rounds_cum_time[29],1),"."))</f>
        <v>66.</v>
      </c>
      <c r="AM64" s="142" t="str">
        <f>IF(ISBLANK(laps_times[[#This Row],[30]]),"DNF",CONCATENATE(RANK(rounds_cum_time[[#This Row],[30]],rounds_cum_time[30],1),"."))</f>
        <v>67.</v>
      </c>
      <c r="AN64" s="142" t="str">
        <f>IF(ISBLANK(laps_times[[#This Row],[31]]),"DNF",CONCATENATE(RANK(rounds_cum_time[[#This Row],[31]],rounds_cum_time[31],1),"."))</f>
        <v>67.</v>
      </c>
      <c r="AO64" s="142" t="str">
        <f>IF(ISBLANK(laps_times[[#This Row],[32]]),"DNF",CONCATENATE(RANK(rounds_cum_time[[#This Row],[32]],rounds_cum_time[32],1),"."))</f>
        <v>66.</v>
      </c>
      <c r="AP64" s="142" t="str">
        <f>IF(ISBLANK(laps_times[[#This Row],[33]]),"DNF",CONCATENATE(RANK(rounds_cum_time[[#This Row],[33]],rounds_cum_time[33],1),"."))</f>
        <v>66.</v>
      </c>
      <c r="AQ64" s="142" t="str">
        <f>IF(ISBLANK(laps_times[[#This Row],[34]]),"DNF",CONCATENATE(RANK(rounds_cum_time[[#This Row],[34]],rounds_cum_time[34],1),"."))</f>
        <v>67.</v>
      </c>
      <c r="AR64" s="142" t="str">
        <f>IF(ISBLANK(laps_times[[#This Row],[35]]),"DNF",CONCATENATE(RANK(rounds_cum_time[[#This Row],[35]],rounds_cum_time[35],1),"."))</f>
        <v>67.</v>
      </c>
      <c r="AS64" s="142" t="str">
        <f>IF(ISBLANK(laps_times[[#This Row],[36]]),"DNF",CONCATENATE(RANK(rounds_cum_time[[#This Row],[36]],rounds_cum_time[36],1),"."))</f>
        <v>67.</v>
      </c>
      <c r="AT64" s="142" t="str">
        <f>IF(ISBLANK(laps_times[[#This Row],[37]]),"DNF",CONCATENATE(RANK(rounds_cum_time[[#This Row],[37]],rounds_cum_time[37],1),"."))</f>
        <v>67.</v>
      </c>
      <c r="AU64" s="142" t="str">
        <f>IF(ISBLANK(laps_times[[#This Row],[38]]),"DNF",CONCATENATE(RANK(rounds_cum_time[[#This Row],[38]],rounds_cum_time[38],1),"."))</f>
        <v>67.</v>
      </c>
      <c r="AV64" s="142" t="str">
        <f>IF(ISBLANK(laps_times[[#This Row],[39]]),"DNF",CONCATENATE(RANK(rounds_cum_time[[#This Row],[39]],rounds_cum_time[39],1),"."))</f>
        <v>67.</v>
      </c>
      <c r="AW64" s="142" t="str">
        <f>IF(ISBLANK(laps_times[[#This Row],[40]]),"DNF",CONCATENATE(RANK(rounds_cum_time[[#This Row],[40]],rounds_cum_time[40],1),"."))</f>
        <v>66.</v>
      </c>
      <c r="AX64" s="142" t="str">
        <f>IF(ISBLANK(laps_times[[#This Row],[41]]),"DNF",CONCATENATE(RANK(rounds_cum_time[[#This Row],[41]],rounds_cum_time[41],1),"."))</f>
        <v>66.</v>
      </c>
      <c r="AY64" s="142" t="str">
        <f>IF(ISBLANK(laps_times[[#This Row],[42]]),"DNF",CONCATENATE(RANK(rounds_cum_time[[#This Row],[42]],rounds_cum_time[42],1),"."))</f>
        <v>65.</v>
      </c>
      <c r="AZ64" s="142" t="str">
        <f>IF(ISBLANK(laps_times[[#This Row],[43]]),"DNF",CONCATENATE(RANK(rounds_cum_time[[#This Row],[43]],rounds_cum_time[43],1),"."))</f>
        <v>65.</v>
      </c>
      <c r="BA64" s="142" t="str">
        <f>IF(ISBLANK(laps_times[[#This Row],[44]]),"DNF",CONCATENATE(RANK(rounds_cum_time[[#This Row],[44]],rounds_cum_time[44],1),"."))</f>
        <v>65.</v>
      </c>
      <c r="BB64" s="142" t="str">
        <f>IF(ISBLANK(laps_times[[#This Row],[45]]),"DNF",CONCATENATE(RANK(rounds_cum_time[[#This Row],[45]],rounds_cum_time[45],1),"."))</f>
        <v>65.</v>
      </c>
      <c r="BC64" s="142" t="str">
        <f>IF(ISBLANK(laps_times[[#This Row],[46]]),"DNF",CONCATENATE(RANK(rounds_cum_time[[#This Row],[46]],rounds_cum_time[46],1),"."))</f>
        <v>65.</v>
      </c>
      <c r="BD64" s="142" t="str">
        <f>IF(ISBLANK(laps_times[[#This Row],[47]]),"DNF",CONCATENATE(RANK(rounds_cum_time[[#This Row],[47]],rounds_cum_time[47],1),"."))</f>
        <v>65.</v>
      </c>
      <c r="BE64" s="142" t="str">
        <f>IF(ISBLANK(laps_times[[#This Row],[48]]),"DNF",CONCATENATE(RANK(rounds_cum_time[[#This Row],[48]],rounds_cum_time[48],1),"."))</f>
        <v>65.</v>
      </c>
      <c r="BF64" s="142" t="str">
        <f>IF(ISBLANK(laps_times[[#This Row],[49]]),"DNF",CONCATENATE(RANK(rounds_cum_time[[#This Row],[49]],rounds_cum_time[49],1),"."))</f>
        <v>65.</v>
      </c>
      <c r="BG64" s="142" t="str">
        <f>IF(ISBLANK(laps_times[[#This Row],[50]]),"DNF",CONCATENATE(RANK(rounds_cum_time[[#This Row],[50]],rounds_cum_time[50],1),"."))</f>
        <v>65.</v>
      </c>
      <c r="BH64" s="142" t="str">
        <f>IF(ISBLANK(laps_times[[#This Row],[51]]),"DNF",CONCATENATE(RANK(rounds_cum_time[[#This Row],[51]],rounds_cum_time[51],1),"."))</f>
        <v>65.</v>
      </c>
      <c r="BI64" s="142" t="str">
        <f>IF(ISBLANK(laps_times[[#This Row],[52]]),"DNF",CONCATENATE(RANK(rounds_cum_time[[#This Row],[52]],rounds_cum_time[52],1),"."))</f>
        <v>65.</v>
      </c>
      <c r="BJ64" s="142" t="str">
        <f>IF(ISBLANK(laps_times[[#This Row],[53]]),"DNF",CONCATENATE(RANK(rounds_cum_time[[#This Row],[53]],rounds_cum_time[53],1),"."))</f>
        <v>64.</v>
      </c>
      <c r="BK64" s="142" t="str">
        <f>IF(ISBLANK(laps_times[[#This Row],[54]]),"DNF",CONCATENATE(RANK(rounds_cum_time[[#This Row],[54]],rounds_cum_time[54],1),"."))</f>
        <v>63.</v>
      </c>
      <c r="BL64" s="142" t="str">
        <f>IF(ISBLANK(laps_times[[#This Row],[55]]),"DNF",CONCATENATE(RANK(rounds_cum_time[[#This Row],[55]],rounds_cum_time[55],1),"."))</f>
        <v>63.</v>
      </c>
      <c r="BM64" s="142" t="str">
        <f>IF(ISBLANK(laps_times[[#This Row],[56]]),"DNF",CONCATENATE(RANK(rounds_cum_time[[#This Row],[56]],rounds_cum_time[56],1),"."))</f>
        <v>63.</v>
      </c>
      <c r="BN64" s="142" t="str">
        <f>IF(ISBLANK(laps_times[[#This Row],[57]]),"DNF",CONCATENATE(RANK(rounds_cum_time[[#This Row],[57]],rounds_cum_time[57],1),"."))</f>
        <v>62.</v>
      </c>
      <c r="BO64" s="142" t="str">
        <f>IF(ISBLANK(laps_times[[#This Row],[58]]),"DNF",CONCATENATE(RANK(rounds_cum_time[[#This Row],[58]],rounds_cum_time[58],1),"."))</f>
        <v>60.</v>
      </c>
      <c r="BP64" s="142" t="str">
        <f>IF(ISBLANK(laps_times[[#This Row],[59]]),"DNF",CONCATENATE(RANK(rounds_cum_time[[#This Row],[59]],rounds_cum_time[59],1),"."))</f>
        <v>60.</v>
      </c>
      <c r="BQ64" s="142" t="str">
        <f>IF(ISBLANK(laps_times[[#This Row],[60]]),"DNF",CONCATENATE(RANK(rounds_cum_time[[#This Row],[60]],rounds_cum_time[60],1),"."))</f>
        <v>59.</v>
      </c>
      <c r="BR64" s="142" t="str">
        <f>IF(ISBLANK(laps_times[[#This Row],[61]]),"DNF",CONCATENATE(RANK(rounds_cum_time[[#This Row],[61]],rounds_cum_time[61],1),"."))</f>
        <v>59.</v>
      </c>
      <c r="BS64" s="142" t="str">
        <f>IF(ISBLANK(laps_times[[#This Row],[62]]),"DNF",CONCATENATE(RANK(rounds_cum_time[[#This Row],[62]],rounds_cum_time[62],1),"."))</f>
        <v>59.</v>
      </c>
      <c r="BT64" s="143" t="str">
        <f>IF(ISBLANK(laps_times[[#This Row],[63]]),"DNF",CONCATENATE(RANK(rounds_cum_time[[#This Row],[63]],rounds_cum_time[63],1),"."))</f>
        <v>59.</v>
      </c>
    </row>
    <row r="65" spans="2:72" x14ac:dyDescent="0.2">
      <c r="B65" s="130">
        <f>laps_times[[#This Row],[poř]]</f>
        <v>60</v>
      </c>
      <c r="C65" s="141">
        <f>laps_times[[#This Row],[s.č.]]</f>
        <v>52</v>
      </c>
      <c r="D65" s="131" t="str">
        <f>laps_times[[#This Row],[jméno]]</f>
        <v>Brossaud Jack</v>
      </c>
      <c r="E65" s="132">
        <f>laps_times[[#This Row],[roč]]</f>
        <v>1970</v>
      </c>
      <c r="F65" s="132" t="str">
        <f>laps_times[[#This Row],[kat]]</f>
        <v>MB</v>
      </c>
      <c r="G65" s="132">
        <f>laps_times[[#This Row],[poř_kat]]</f>
        <v>27</v>
      </c>
      <c r="H65" s="131" t="str">
        <f>laps_times[[#This Row],[klub]]</f>
        <v>JBP</v>
      </c>
      <c r="I65" s="134">
        <f>laps_times[[#This Row],[celk. čas]]</f>
        <v>0.15652667824074074</v>
      </c>
      <c r="J65" s="142" t="str">
        <f>IF(ISBLANK(laps_times[[#This Row],[1]]),"DNF",CONCATENATE(RANK(rounds_cum_time[[#This Row],[1]],rounds_cum_time[1],1),"."))</f>
        <v>38.</v>
      </c>
      <c r="K65" s="142" t="str">
        <f>IF(ISBLANK(laps_times[[#This Row],[2]]),"DNF",CONCATENATE(RANK(rounds_cum_time[[#This Row],[2]],rounds_cum_time[2],1),"."))</f>
        <v>37.</v>
      </c>
      <c r="L65" s="142" t="str">
        <f>IF(ISBLANK(laps_times[[#This Row],[3]]),"DNF",CONCATENATE(RANK(rounds_cum_time[[#This Row],[3]],rounds_cum_time[3],1),"."))</f>
        <v>39.</v>
      </c>
      <c r="M65" s="142" t="str">
        <f>IF(ISBLANK(laps_times[[#This Row],[4]]),"DNF",CONCATENATE(RANK(rounds_cum_time[[#This Row],[4]],rounds_cum_time[4],1),"."))</f>
        <v>45.</v>
      </c>
      <c r="N65" s="142" t="str">
        <f>IF(ISBLANK(laps_times[[#This Row],[5]]),"DNF",CONCATENATE(RANK(rounds_cum_time[[#This Row],[5]],rounds_cum_time[5],1),"."))</f>
        <v>45.</v>
      </c>
      <c r="O65" s="142" t="str">
        <f>IF(ISBLANK(laps_times[[#This Row],[6]]),"DNF",CONCATENATE(RANK(rounds_cum_time[[#This Row],[6]],rounds_cum_time[6],1),"."))</f>
        <v>45.</v>
      </c>
      <c r="P65" s="142" t="str">
        <f>IF(ISBLANK(laps_times[[#This Row],[7]]),"DNF",CONCATENATE(RANK(rounds_cum_time[[#This Row],[7]],rounds_cum_time[7],1),"."))</f>
        <v>46.</v>
      </c>
      <c r="Q65" s="142" t="str">
        <f>IF(ISBLANK(laps_times[[#This Row],[8]]),"DNF",CONCATENATE(RANK(rounds_cum_time[[#This Row],[8]],rounds_cum_time[8],1),"."))</f>
        <v>47.</v>
      </c>
      <c r="R65" s="142" t="str">
        <f>IF(ISBLANK(laps_times[[#This Row],[9]]),"DNF",CONCATENATE(RANK(rounds_cum_time[[#This Row],[9]],rounds_cum_time[9],1),"."))</f>
        <v>48.</v>
      </c>
      <c r="S65" s="142" t="str">
        <f>IF(ISBLANK(laps_times[[#This Row],[10]]),"DNF",CONCATENATE(RANK(rounds_cum_time[[#This Row],[10]],rounds_cum_time[10],1),"."))</f>
        <v>49.</v>
      </c>
      <c r="T65" s="142" t="str">
        <f>IF(ISBLANK(laps_times[[#This Row],[11]]),"DNF",CONCATENATE(RANK(rounds_cum_time[[#This Row],[11]],rounds_cum_time[11],1),"."))</f>
        <v>50.</v>
      </c>
      <c r="U65" s="142" t="str">
        <f>IF(ISBLANK(laps_times[[#This Row],[12]]),"DNF",CONCATENATE(RANK(rounds_cum_time[[#This Row],[12]],rounds_cum_time[12],1),"."))</f>
        <v>49.</v>
      </c>
      <c r="V65" s="142" t="str">
        <f>IF(ISBLANK(laps_times[[#This Row],[13]]),"DNF",CONCATENATE(RANK(rounds_cum_time[[#This Row],[13]],rounds_cum_time[13],1),"."))</f>
        <v>49.</v>
      </c>
      <c r="W65" s="142" t="str">
        <f>IF(ISBLANK(laps_times[[#This Row],[14]]),"DNF",CONCATENATE(RANK(rounds_cum_time[[#This Row],[14]],rounds_cum_time[14],1),"."))</f>
        <v>49.</v>
      </c>
      <c r="X65" s="142" t="str">
        <f>IF(ISBLANK(laps_times[[#This Row],[15]]),"DNF",CONCATENATE(RANK(rounds_cum_time[[#This Row],[15]],rounds_cum_time[15],1),"."))</f>
        <v>49.</v>
      </c>
      <c r="Y65" s="142" t="str">
        <f>IF(ISBLANK(laps_times[[#This Row],[16]]),"DNF",CONCATENATE(RANK(rounds_cum_time[[#This Row],[16]],rounds_cum_time[16],1),"."))</f>
        <v>48.</v>
      </c>
      <c r="Z65" s="142" t="str">
        <f>IF(ISBLANK(laps_times[[#This Row],[17]]),"DNF",CONCATENATE(RANK(rounds_cum_time[[#This Row],[17]],rounds_cum_time[17],1),"."))</f>
        <v>49.</v>
      </c>
      <c r="AA65" s="142" t="str">
        <f>IF(ISBLANK(laps_times[[#This Row],[18]]),"DNF",CONCATENATE(RANK(rounds_cum_time[[#This Row],[18]],rounds_cum_time[18],1),"."))</f>
        <v>49.</v>
      </c>
      <c r="AB65" s="142" t="str">
        <f>IF(ISBLANK(laps_times[[#This Row],[19]]),"DNF",CONCATENATE(RANK(rounds_cum_time[[#This Row],[19]],rounds_cum_time[19],1),"."))</f>
        <v>51.</v>
      </c>
      <c r="AC65" s="142" t="str">
        <f>IF(ISBLANK(laps_times[[#This Row],[20]]),"DNF",CONCATENATE(RANK(rounds_cum_time[[#This Row],[20]],rounds_cum_time[20],1),"."))</f>
        <v>50.</v>
      </c>
      <c r="AD65" s="142" t="str">
        <f>IF(ISBLANK(laps_times[[#This Row],[21]]),"DNF",CONCATENATE(RANK(rounds_cum_time[[#This Row],[21]],rounds_cum_time[21],1),"."))</f>
        <v>50.</v>
      </c>
      <c r="AE65" s="142" t="str">
        <f>IF(ISBLANK(laps_times[[#This Row],[22]]),"DNF",CONCATENATE(RANK(rounds_cum_time[[#This Row],[22]],rounds_cum_time[22],1),"."))</f>
        <v>52.</v>
      </c>
      <c r="AF65" s="142" t="str">
        <f>IF(ISBLANK(laps_times[[#This Row],[23]]),"DNF",CONCATENATE(RANK(rounds_cum_time[[#This Row],[23]],rounds_cum_time[23],1),"."))</f>
        <v>52.</v>
      </c>
      <c r="AG65" s="142" t="str">
        <f>IF(ISBLANK(laps_times[[#This Row],[24]]),"DNF",CONCATENATE(RANK(rounds_cum_time[[#This Row],[24]],rounds_cum_time[24],1),"."))</f>
        <v>53.</v>
      </c>
      <c r="AH65" s="142" t="str">
        <f>IF(ISBLANK(laps_times[[#This Row],[25]]),"DNF",CONCATENATE(RANK(rounds_cum_time[[#This Row],[25]],rounds_cum_time[25],1),"."))</f>
        <v>56.</v>
      </c>
      <c r="AI65" s="142" t="str">
        <f>IF(ISBLANK(laps_times[[#This Row],[26]]),"DNF",CONCATENATE(RANK(rounds_cum_time[[#This Row],[26]],rounds_cum_time[26],1),"."))</f>
        <v>57.</v>
      </c>
      <c r="AJ65" s="142" t="str">
        <f>IF(ISBLANK(laps_times[[#This Row],[27]]),"DNF",CONCATENATE(RANK(rounds_cum_time[[#This Row],[27]],rounds_cum_time[27],1),"."))</f>
        <v>60.</v>
      </c>
      <c r="AK65" s="142" t="str">
        <f>IF(ISBLANK(laps_times[[#This Row],[28]]),"DNF",CONCATENATE(RANK(rounds_cum_time[[#This Row],[28]],rounds_cum_time[28],1),"."))</f>
        <v>59.</v>
      </c>
      <c r="AL65" s="142" t="str">
        <f>IF(ISBLANK(laps_times[[#This Row],[29]]),"DNF",CONCATENATE(RANK(rounds_cum_time[[#This Row],[29]],rounds_cum_time[29],1),"."))</f>
        <v>60.</v>
      </c>
      <c r="AM65" s="142" t="str">
        <f>IF(ISBLANK(laps_times[[#This Row],[30]]),"DNF",CONCATENATE(RANK(rounds_cum_time[[#This Row],[30]],rounds_cum_time[30],1),"."))</f>
        <v>62.</v>
      </c>
      <c r="AN65" s="142" t="str">
        <f>IF(ISBLANK(laps_times[[#This Row],[31]]),"DNF",CONCATENATE(RANK(rounds_cum_time[[#This Row],[31]],rounds_cum_time[31],1),"."))</f>
        <v>62.</v>
      </c>
      <c r="AO65" s="142" t="str">
        <f>IF(ISBLANK(laps_times[[#This Row],[32]]),"DNF",CONCATENATE(RANK(rounds_cum_time[[#This Row],[32]],rounds_cum_time[32],1),"."))</f>
        <v>60.</v>
      </c>
      <c r="AP65" s="142" t="str">
        <f>IF(ISBLANK(laps_times[[#This Row],[33]]),"DNF",CONCATENATE(RANK(rounds_cum_time[[#This Row],[33]],rounds_cum_time[33],1),"."))</f>
        <v>60.</v>
      </c>
      <c r="AQ65" s="142" t="str">
        <f>IF(ISBLANK(laps_times[[#This Row],[34]]),"DNF",CONCATENATE(RANK(rounds_cum_time[[#This Row],[34]],rounds_cum_time[34],1),"."))</f>
        <v>62.</v>
      </c>
      <c r="AR65" s="142" t="str">
        <f>IF(ISBLANK(laps_times[[#This Row],[35]]),"DNF",CONCATENATE(RANK(rounds_cum_time[[#This Row],[35]],rounds_cum_time[35],1),"."))</f>
        <v>60.</v>
      </c>
      <c r="AS65" s="142" t="str">
        <f>IF(ISBLANK(laps_times[[#This Row],[36]]),"DNF",CONCATENATE(RANK(rounds_cum_time[[#This Row],[36]],rounds_cum_time[36],1),"."))</f>
        <v>60.</v>
      </c>
      <c r="AT65" s="142" t="str">
        <f>IF(ISBLANK(laps_times[[#This Row],[37]]),"DNF",CONCATENATE(RANK(rounds_cum_time[[#This Row],[37]],rounds_cum_time[37],1),"."))</f>
        <v>61.</v>
      </c>
      <c r="AU65" s="142" t="str">
        <f>IF(ISBLANK(laps_times[[#This Row],[38]]),"DNF",CONCATENATE(RANK(rounds_cum_time[[#This Row],[38]],rounds_cum_time[38],1),"."))</f>
        <v>61.</v>
      </c>
      <c r="AV65" s="142" t="str">
        <f>IF(ISBLANK(laps_times[[#This Row],[39]]),"DNF",CONCATENATE(RANK(rounds_cum_time[[#This Row],[39]],rounds_cum_time[39],1),"."))</f>
        <v>61.</v>
      </c>
      <c r="AW65" s="142" t="str">
        <f>IF(ISBLANK(laps_times[[#This Row],[40]]),"DNF",CONCATENATE(RANK(rounds_cum_time[[#This Row],[40]],rounds_cum_time[40],1),"."))</f>
        <v>60.</v>
      </c>
      <c r="AX65" s="142" t="str">
        <f>IF(ISBLANK(laps_times[[#This Row],[41]]),"DNF",CONCATENATE(RANK(rounds_cum_time[[#This Row],[41]],rounds_cum_time[41],1),"."))</f>
        <v>61.</v>
      </c>
      <c r="AY65" s="142" t="str">
        <f>IF(ISBLANK(laps_times[[#This Row],[42]]),"DNF",CONCATENATE(RANK(rounds_cum_time[[#This Row],[42]],rounds_cum_time[42],1),"."))</f>
        <v>62.</v>
      </c>
      <c r="AZ65" s="142" t="str">
        <f>IF(ISBLANK(laps_times[[#This Row],[43]]),"DNF",CONCATENATE(RANK(rounds_cum_time[[#This Row],[43]],rounds_cum_time[43],1),"."))</f>
        <v>63.</v>
      </c>
      <c r="BA65" s="142" t="str">
        <f>IF(ISBLANK(laps_times[[#This Row],[44]]),"DNF",CONCATENATE(RANK(rounds_cum_time[[#This Row],[44]],rounds_cum_time[44],1),"."))</f>
        <v>63.</v>
      </c>
      <c r="BB65" s="142" t="str">
        <f>IF(ISBLANK(laps_times[[#This Row],[45]]),"DNF",CONCATENATE(RANK(rounds_cum_time[[#This Row],[45]],rounds_cum_time[45],1),"."))</f>
        <v>63.</v>
      </c>
      <c r="BC65" s="142" t="str">
        <f>IF(ISBLANK(laps_times[[#This Row],[46]]),"DNF",CONCATENATE(RANK(rounds_cum_time[[#This Row],[46]],rounds_cum_time[46],1),"."))</f>
        <v>63.</v>
      </c>
      <c r="BD65" s="142" t="str">
        <f>IF(ISBLANK(laps_times[[#This Row],[47]]),"DNF",CONCATENATE(RANK(rounds_cum_time[[#This Row],[47]],rounds_cum_time[47],1),"."))</f>
        <v>63.</v>
      </c>
      <c r="BE65" s="142" t="str">
        <f>IF(ISBLANK(laps_times[[#This Row],[48]]),"DNF",CONCATENATE(RANK(rounds_cum_time[[#This Row],[48]],rounds_cum_time[48],1),"."))</f>
        <v>63.</v>
      </c>
      <c r="BF65" s="142" t="str">
        <f>IF(ISBLANK(laps_times[[#This Row],[49]]),"DNF",CONCATENATE(RANK(rounds_cum_time[[#This Row],[49]],rounds_cum_time[49],1),"."))</f>
        <v>63.</v>
      </c>
      <c r="BG65" s="142" t="str">
        <f>IF(ISBLANK(laps_times[[#This Row],[50]]),"DNF",CONCATENATE(RANK(rounds_cum_time[[#This Row],[50]],rounds_cum_time[50],1),"."))</f>
        <v>63.</v>
      </c>
      <c r="BH65" s="142" t="str">
        <f>IF(ISBLANK(laps_times[[#This Row],[51]]),"DNF",CONCATENATE(RANK(rounds_cum_time[[#This Row],[51]],rounds_cum_time[51],1),"."))</f>
        <v>63.</v>
      </c>
      <c r="BI65" s="142" t="str">
        <f>IF(ISBLANK(laps_times[[#This Row],[52]]),"DNF",CONCATENATE(RANK(rounds_cum_time[[#This Row],[52]],rounds_cum_time[52],1),"."))</f>
        <v>62.</v>
      </c>
      <c r="BJ65" s="142" t="str">
        <f>IF(ISBLANK(laps_times[[#This Row],[53]]),"DNF",CONCATENATE(RANK(rounds_cum_time[[#This Row],[53]],rounds_cum_time[53],1),"."))</f>
        <v>61.</v>
      </c>
      <c r="BK65" s="142" t="str">
        <f>IF(ISBLANK(laps_times[[#This Row],[54]]),"DNF",CONCATENATE(RANK(rounds_cum_time[[#This Row],[54]],rounds_cum_time[54],1),"."))</f>
        <v>61.</v>
      </c>
      <c r="BL65" s="142" t="str">
        <f>IF(ISBLANK(laps_times[[#This Row],[55]]),"DNF",CONCATENATE(RANK(rounds_cum_time[[#This Row],[55]],rounds_cum_time[55],1),"."))</f>
        <v>61.</v>
      </c>
      <c r="BM65" s="142" t="str">
        <f>IF(ISBLANK(laps_times[[#This Row],[56]]),"DNF",CONCATENATE(RANK(rounds_cum_time[[#This Row],[56]],rounds_cum_time[56],1),"."))</f>
        <v>61.</v>
      </c>
      <c r="BN65" s="142" t="str">
        <f>IF(ISBLANK(laps_times[[#This Row],[57]]),"DNF",CONCATENATE(RANK(rounds_cum_time[[#This Row],[57]],rounds_cum_time[57],1),"."))</f>
        <v>59.</v>
      </c>
      <c r="BO65" s="142" t="str">
        <f>IF(ISBLANK(laps_times[[#This Row],[58]]),"DNF",CONCATENATE(RANK(rounds_cum_time[[#This Row],[58]],rounds_cum_time[58],1),"."))</f>
        <v>59.</v>
      </c>
      <c r="BP65" s="142" t="str">
        <f>IF(ISBLANK(laps_times[[#This Row],[59]]),"DNF",CONCATENATE(RANK(rounds_cum_time[[#This Row],[59]],rounds_cum_time[59],1),"."))</f>
        <v>59.</v>
      </c>
      <c r="BQ65" s="142" t="str">
        <f>IF(ISBLANK(laps_times[[#This Row],[60]]),"DNF",CONCATENATE(RANK(rounds_cum_time[[#This Row],[60]],rounds_cum_time[60],1),"."))</f>
        <v>60.</v>
      </c>
      <c r="BR65" s="142" t="str">
        <f>IF(ISBLANK(laps_times[[#This Row],[61]]),"DNF",CONCATENATE(RANK(rounds_cum_time[[#This Row],[61]],rounds_cum_time[61],1),"."))</f>
        <v>60.</v>
      </c>
      <c r="BS65" s="142" t="str">
        <f>IF(ISBLANK(laps_times[[#This Row],[62]]),"DNF",CONCATENATE(RANK(rounds_cum_time[[#This Row],[62]],rounds_cum_time[62],1),"."))</f>
        <v>60.</v>
      </c>
      <c r="BT65" s="143" t="str">
        <f>IF(ISBLANK(laps_times[[#This Row],[63]]),"DNF",CONCATENATE(RANK(rounds_cum_time[[#This Row],[63]],rounds_cum_time[63],1),"."))</f>
        <v>60.</v>
      </c>
    </row>
    <row r="66" spans="2:72" x14ac:dyDescent="0.2">
      <c r="B66" s="130">
        <f>laps_times[[#This Row],[poř]]</f>
        <v>61</v>
      </c>
      <c r="C66" s="141">
        <f>laps_times[[#This Row],[s.č.]]</f>
        <v>65</v>
      </c>
      <c r="D66" s="131" t="str">
        <f>laps_times[[#This Row],[jméno]]</f>
        <v>Šindlerová Jana</v>
      </c>
      <c r="E66" s="132">
        <f>laps_times[[#This Row],[roč]]</f>
        <v>1969</v>
      </c>
      <c r="F66" s="132" t="str">
        <f>laps_times[[#This Row],[kat]]</f>
        <v>ZB</v>
      </c>
      <c r="G66" s="132">
        <f>laps_times[[#This Row],[poř_kat]]</f>
        <v>3</v>
      </c>
      <c r="H66" s="131" t="str">
        <f>laps_times[[#This Row],[klub]]</f>
        <v>iThinkBeer.com</v>
      </c>
      <c r="I66" s="134">
        <f>laps_times[[#This Row],[celk. čas]]</f>
        <v>0.15778412037037037</v>
      </c>
      <c r="J66" s="142" t="str">
        <f>IF(ISBLANK(laps_times[[#This Row],[1]]),"DNF",CONCATENATE(RANK(rounds_cum_time[[#This Row],[1]],rounds_cum_time[1],1),"."))</f>
        <v>65.</v>
      </c>
      <c r="K66" s="142" t="str">
        <f>IF(ISBLANK(laps_times[[#This Row],[2]]),"DNF",CONCATENATE(RANK(rounds_cum_time[[#This Row],[2]],rounds_cum_time[2],1),"."))</f>
        <v>70.</v>
      </c>
      <c r="L66" s="142" t="str">
        <f>IF(ISBLANK(laps_times[[#This Row],[3]]),"DNF",CONCATENATE(RANK(rounds_cum_time[[#This Row],[3]],rounds_cum_time[3],1),"."))</f>
        <v>69.</v>
      </c>
      <c r="M66" s="142" t="str">
        <f>IF(ISBLANK(laps_times[[#This Row],[4]]),"DNF",CONCATENATE(RANK(rounds_cum_time[[#This Row],[4]],rounds_cum_time[4],1),"."))</f>
        <v>66.</v>
      </c>
      <c r="N66" s="142" t="str">
        <f>IF(ISBLANK(laps_times[[#This Row],[5]]),"DNF",CONCATENATE(RANK(rounds_cum_time[[#This Row],[5]],rounds_cum_time[5],1),"."))</f>
        <v>66.</v>
      </c>
      <c r="O66" s="142" t="str">
        <f>IF(ISBLANK(laps_times[[#This Row],[6]]),"DNF",CONCATENATE(RANK(rounds_cum_time[[#This Row],[6]],rounds_cum_time[6],1),"."))</f>
        <v>66.</v>
      </c>
      <c r="P66" s="142" t="str">
        <f>IF(ISBLANK(laps_times[[#This Row],[7]]),"DNF",CONCATENATE(RANK(rounds_cum_time[[#This Row],[7]],rounds_cum_time[7],1),"."))</f>
        <v>65.</v>
      </c>
      <c r="Q66" s="142" t="str">
        <f>IF(ISBLANK(laps_times[[#This Row],[8]]),"DNF",CONCATENATE(RANK(rounds_cum_time[[#This Row],[8]],rounds_cum_time[8],1),"."))</f>
        <v>65.</v>
      </c>
      <c r="R66" s="142" t="str">
        <f>IF(ISBLANK(laps_times[[#This Row],[9]]),"DNF",CONCATENATE(RANK(rounds_cum_time[[#This Row],[9]],rounds_cum_time[9],1),"."))</f>
        <v>65.</v>
      </c>
      <c r="S66" s="142" t="str">
        <f>IF(ISBLANK(laps_times[[#This Row],[10]]),"DNF",CONCATENATE(RANK(rounds_cum_time[[#This Row],[10]],rounds_cum_time[10],1),"."))</f>
        <v>66.</v>
      </c>
      <c r="T66" s="142" t="str">
        <f>IF(ISBLANK(laps_times[[#This Row],[11]]),"DNF",CONCATENATE(RANK(rounds_cum_time[[#This Row],[11]],rounds_cum_time[11],1),"."))</f>
        <v>65.</v>
      </c>
      <c r="U66" s="142" t="str">
        <f>IF(ISBLANK(laps_times[[#This Row],[12]]),"DNF",CONCATENATE(RANK(rounds_cum_time[[#This Row],[12]],rounds_cum_time[12],1),"."))</f>
        <v>63.</v>
      </c>
      <c r="V66" s="142" t="str">
        <f>IF(ISBLANK(laps_times[[#This Row],[13]]),"DNF",CONCATENATE(RANK(rounds_cum_time[[#This Row],[13]],rounds_cum_time[13],1),"."))</f>
        <v>65.</v>
      </c>
      <c r="W66" s="142" t="str">
        <f>IF(ISBLANK(laps_times[[#This Row],[14]]),"DNF",CONCATENATE(RANK(rounds_cum_time[[#This Row],[14]],rounds_cum_time[14],1),"."))</f>
        <v>65.</v>
      </c>
      <c r="X66" s="142" t="str">
        <f>IF(ISBLANK(laps_times[[#This Row],[15]]),"DNF",CONCATENATE(RANK(rounds_cum_time[[#This Row],[15]],rounds_cum_time[15],1),"."))</f>
        <v>69.</v>
      </c>
      <c r="Y66" s="142" t="str">
        <f>IF(ISBLANK(laps_times[[#This Row],[16]]),"DNF",CONCATENATE(RANK(rounds_cum_time[[#This Row],[16]],rounds_cum_time[16],1),"."))</f>
        <v>67.</v>
      </c>
      <c r="Z66" s="142" t="str">
        <f>IF(ISBLANK(laps_times[[#This Row],[17]]),"DNF",CONCATENATE(RANK(rounds_cum_time[[#This Row],[17]],rounds_cum_time[17],1),"."))</f>
        <v>66.</v>
      </c>
      <c r="AA66" s="142" t="str">
        <f>IF(ISBLANK(laps_times[[#This Row],[18]]),"DNF",CONCATENATE(RANK(rounds_cum_time[[#This Row],[18]],rounds_cum_time[18],1),"."))</f>
        <v>67.</v>
      </c>
      <c r="AB66" s="142" t="str">
        <f>IF(ISBLANK(laps_times[[#This Row],[19]]),"DNF",CONCATENATE(RANK(rounds_cum_time[[#This Row],[19]],rounds_cum_time[19],1),"."))</f>
        <v>66.</v>
      </c>
      <c r="AC66" s="142" t="str">
        <f>IF(ISBLANK(laps_times[[#This Row],[20]]),"DNF",CONCATENATE(RANK(rounds_cum_time[[#This Row],[20]],rounds_cum_time[20],1),"."))</f>
        <v>66.</v>
      </c>
      <c r="AD66" s="142" t="str">
        <f>IF(ISBLANK(laps_times[[#This Row],[21]]),"DNF",CONCATENATE(RANK(rounds_cum_time[[#This Row],[21]],rounds_cum_time[21],1),"."))</f>
        <v>66.</v>
      </c>
      <c r="AE66" s="142" t="str">
        <f>IF(ISBLANK(laps_times[[#This Row],[22]]),"DNF",CONCATENATE(RANK(rounds_cum_time[[#This Row],[22]],rounds_cum_time[22],1),"."))</f>
        <v>65.</v>
      </c>
      <c r="AF66" s="142" t="str">
        <f>IF(ISBLANK(laps_times[[#This Row],[23]]),"DNF",CONCATENATE(RANK(rounds_cum_time[[#This Row],[23]],rounds_cum_time[23],1),"."))</f>
        <v>65.</v>
      </c>
      <c r="AG66" s="142" t="str">
        <f>IF(ISBLANK(laps_times[[#This Row],[24]]),"DNF",CONCATENATE(RANK(rounds_cum_time[[#This Row],[24]],rounds_cum_time[24],1),"."))</f>
        <v>65.</v>
      </c>
      <c r="AH66" s="142" t="str">
        <f>IF(ISBLANK(laps_times[[#This Row],[25]]),"DNF",CONCATENATE(RANK(rounds_cum_time[[#This Row],[25]],rounds_cum_time[25],1),"."))</f>
        <v>66.</v>
      </c>
      <c r="AI66" s="142" t="str">
        <f>IF(ISBLANK(laps_times[[#This Row],[26]]),"DNF",CONCATENATE(RANK(rounds_cum_time[[#This Row],[26]],rounds_cum_time[26],1),"."))</f>
        <v>66.</v>
      </c>
      <c r="AJ66" s="142" t="str">
        <f>IF(ISBLANK(laps_times[[#This Row],[27]]),"DNF",CONCATENATE(RANK(rounds_cum_time[[#This Row],[27]],rounds_cum_time[27],1),"."))</f>
        <v>68.</v>
      </c>
      <c r="AK66" s="142" t="str">
        <f>IF(ISBLANK(laps_times[[#This Row],[28]]),"DNF",CONCATENATE(RANK(rounds_cum_time[[#This Row],[28]],rounds_cum_time[28],1),"."))</f>
        <v>67.</v>
      </c>
      <c r="AL66" s="142" t="str">
        <f>IF(ISBLANK(laps_times[[#This Row],[29]]),"DNF",CONCATENATE(RANK(rounds_cum_time[[#This Row],[29]],rounds_cum_time[29],1),"."))</f>
        <v>67.</v>
      </c>
      <c r="AM66" s="142" t="str">
        <f>IF(ISBLANK(laps_times[[#This Row],[30]]),"DNF",CONCATENATE(RANK(rounds_cum_time[[#This Row],[30]],rounds_cum_time[30],1),"."))</f>
        <v>66.</v>
      </c>
      <c r="AN66" s="142" t="str">
        <f>IF(ISBLANK(laps_times[[#This Row],[31]]),"DNF",CONCATENATE(RANK(rounds_cum_time[[#This Row],[31]],rounds_cum_time[31],1),"."))</f>
        <v>66.</v>
      </c>
      <c r="AO66" s="142" t="str">
        <f>IF(ISBLANK(laps_times[[#This Row],[32]]),"DNF",CONCATENATE(RANK(rounds_cum_time[[#This Row],[32]],rounds_cum_time[32],1),"."))</f>
        <v>65.</v>
      </c>
      <c r="AP66" s="142" t="str">
        <f>IF(ISBLANK(laps_times[[#This Row],[33]]),"DNF",CONCATENATE(RANK(rounds_cum_time[[#This Row],[33]],rounds_cum_time[33],1),"."))</f>
        <v>65.</v>
      </c>
      <c r="AQ66" s="142" t="str">
        <f>IF(ISBLANK(laps_times[[#This Row],[34]]),"DNF",CONCATENATE(RANK(rounds_cum_time[[#This Row],[34]],rounds_cum_time[34],1),"."))</f>
        <v>65.</v>
      </c>
      <c r="AR66" s="142" t="str">
        <f>IF(ISBLANK(laps_times[[#This Row],[35]]),"DNF",CONCATENATE(RANK(rounds_cum_time[[#This Row],[35]],rounds_cum_time[35],1),"."))</f>
        <v>66.</v>
      </c>
      <c r="AS66" s="142" t="str">
        <f>IF(ISBLANK(laps_times[[#This Row],[36]]),"DNF",CONCATENATE(RANK(rounds_cum_time[[#This Row],[36]],rounds_cum_time[36],1),"."))</f>
        <v>66.</v>
      </c>
      <c r="AT66" s="142" t="str">
        <f>IF(ISBLANK(laps_times[[#This Row],[37]]),"DNF",CONCATENATE(RANK(rounds_cum_time[[#This Row],[37]],rounds_cum_time[37],1),"."))</f>
        <v>66.</v>
      </c>
      <c r="AU66" s="142" t="str">
        <f>IF(ISBLANK(laps_times[[#This Row],[38]]),"DNF",CONCATENATE(RANK(rounds_cum_time[[#This Row],[38]],rounds_cum_time[38],1),"."))</f>
        <v>66.</v>
      </c>
      <c r="AV66" s="142" t="str">
        <f>IF(ISBLANK(laps_times[[#This Row],[39]]),"DNF",CONCATENATE(RANK(rounds_cum_time[[#This Row],[39]],rounds_cum_time[39],1),"."))</f>
        <v>65.</v>
      </c>
      <c r="AW66" s="142" t="str">
        <f>IF(ISBLANK(laps_times[[#This Row],[40]]),"DNF",CONCATENATE(RANK(rounds_cum_time[[#This Row],[40]],rounds_cum_time[40],1),"."))</f>
        <v>65.</v>
      </c>
      <c r="AX66" s="142" t="str">
        <f>IF(ISBLANK(laps_times[[#This Row],[41]]),"DNF",CONCATENATE(RANK(rounds_cum_time[[#This Row],[41]],rounds_cum_time[41],1),"."))</f>
        <v>64.</v>
      </c>
      <c r="AY66" s="142" t="str">
        <f>IF(ISBLANK(laps_times[[#This Row],[42]]),"DNF",CONCATENATE(RANK(rounds_cum_time[[#This Row],[42]],rounds_cum_time[42],1),"."))</f>
        <v>64.</v>
      </c>
      <c r="AZ66" s="142" t="str">
        <f>IF(ISBLANK(laps_times[[#This Row],[43]]),"DNF",CONCATENATE(RANK(rounds_cum_time[[#This Row],[43]],rounds_cum_time[43],1),"."))</f>
        <v>64.</v>
      </c>
      <c r="BA66" s="142" t="str">
        <f>IF(ISBLANK(laps_times[[#This Row],[44]]),"DNF",CONCATENATE(RANK(rounds_cum_time[[#This Row],[44]],rounds_cum_time[44],1),"."))</f>
        <v>64.</v>
      </c>
      <c r="BB66" s="142" t="str">
        <f>IF(ISBLANK(laps_times[[#This Row],[45]]),"DNF",CONCATENATE(RANK(rounds_cum_time[[#This Row],[45]],rounds_cum_time[45],1),"."))</f>
        <v>64.</v>
      </c>
      <c r="BC66" s="142" t="str">
        <f>IF(ISBLANK(laps_times[[#This Row],[46]]),"DNF",CONCATENATE(RANK(rounds_cum_time[[#This Row],[46]],rounds_cum_time[46],1),"."))</f>
        <v>64.</v>
      </c>
      <c r="BD66" s="142" t="str">
        <f>IF(ISBLANK(laps_times[[#This Row],[47]]),"DNF",CONCATENATE(RANK(rounds_cum_time[[#This Row],[47]],rounds_cum_time[47],1),"."))</f>
        <v>64.</v>
      </c>
      <c r="BE66" s="142" t="str">
        <f>IF(ISBLANK(laps_times[[#This Row],[48]]),"DNF",CONCATENATE(RANK(rounds_cum_time[[#This Row],[48]],rounds_cum_time[48],1),"."))</f>
        <v>64.</v>
      </c>
      <c r="BF66" s="142" t="str">
        <f>IF(ISBLANK(laps_times[[#This Row],[49]]),"DNF",CONCATENATE(RANK(rounds_cum_time[[#This Row],[49]],rounds_cum_time[49],1),"."))</f>
        <v>64.</v>
      </c>
      <c r="BG66" s="142" t="str">
        <f>IF(ISBLANK(laps_times[[#This Row],[50]]),"DNF",CONCATENATE(RANK(rounds_cum_time[[#This Row],[50]],rounds_cum_time[50],1),"."))</f>
        <v>64.</v>
      </c>
      <c r="BH66" s="142" t="str">
        <f>IF(ISBLANK(laps_times[[#This Row],[51]]),"DNF",CONCATENATE(RANK(rounds_cum_time[[#This Row],[51]],rounds_cum_time[51],1),"."))</f>
        <v>64.</v>
      </c>
      <c r="BI66" s="142" t="str">
        <f>IF(ISBLANK(laps_times[[#This Row],[52]]),"DNF",CONCATENATE(RANK(rounds_cum_time[[#This Row],[52]],rounds_cum_time[52],1),"."))</f>
        <v>63.</v>
      </c>
      <c r="BJ66" s="142" t="str">
        <f>IF(ISBLANK(laps_times[[#This Row],[53]]),"DNF",CONCATENATE(RANK(rounds_cum_time[[#This Row],[53]],rounds_cum_time[53],1),"."))</f>
        <v>62.</v>
      </c>
      <c r="BK66" s="142" t="str">
        <f>IF(ISBLANK(laps_times[[#This Row],[54]]),"DNF",CONCATENATE(RANK(rounds_cum_time[[#This Row],[54]],rounds_cum_time[54],1),"."))</f>
        <v>62.</v>
      </c>
      <c r="BL66" s="142" t="str">
        <f>IF(ISBLANK(laps_times[[#This Row],[55]]),"DNF",CONCATENATE(RANK(rounds_cum_time[[#This Row],[55]],rounds_cum_time[55],1),"."))</f>
        <v>62.</v>
      </c>
      <c r="BM66" s="142" t="str">
        <f>IF(ISBLANK(laps_times[[#This Row],[56]]),"DNF",CONCATENATE(RANK(rounds_cum_time[[#This Row],[56]],rounds_cum_time[56],1),"."))</f>
        <v>62.</v>
      </c>
      <c r="BN66" s="142" t="str">
        <f>IF(ISBLANK(laps_times[[#This Row],[57]]),"DNF",CONCATENATE(RANK(rounds_cum_time[[#This Row],[57]],rounds_cum_time[57],1),"."))</f>
        <v>60.</v>
      </c>
      <c r="BO66" s="142" t="str">
        <f>IF(ISBLANK(laps_times[[#This Row],[58]]),"DNF",CONCATENATE(RANK(rounds_cum_time[[#This Row],[58]],rounds_cum_time[58],1),"."))</f>
        <v>61.</v>
      </c>
      <c r="BP66" s="142" t="str">
        <f>IF(ISBLANK(laps_times[[#This Row],[59]]),"DNF",CONCATENATE(RANK(rounds_cum_time[[#This Row],[59]],rounds_cum_time[59],1),"."))</f>
        <v>61.</v>
      </c>
      <c r="BQ66" s="142" t="str">
        <f>IF(ISBLANK(laps_times[[#This Row],[60]]),"DNF",CONCATENATE(RANK(rounds_cum_time[[#This Row],[60]],rounds_cum_time[60],1),"."))</f>
        <v>61.</v>
      </c>
      <c r="BR66" s="142" t="str">
        <f>IF(ISBLANK(laps_times[[#This Row],[61]]),"DNF",CONCATENATE(RANK(rounds_cum_time[[#This Row],[61]],rounds_cum_time[61],1),"."))</f>
        <v>61.</v>
      </c>
      <c r="BS66" s="142" t="str">
        <f>IF(ISBLANK(laps_times[[#This Row],[62]]),"DNF",CONCATENATE(RANK(rounds_cum_time[[#This Row],[62]],rounds_cum_time[62],1),"."))</f>
        <v>61.</v>
      </c>
      <c r="BT66" s="143" t="str">
        <f>IF(ISBLANK(laps_times[[#This Row],[63]]),"DNF",CONCATENATE(RANK(rounds_cum_time[[#This Row],[63]],rounds_cum_time[63],1),"."))</f>
        <v>61.</v>
      </c>
    </row>
    <row r="67" spans="2:72" x14ac:dyDescent="0.2">
      <c r="B67" s="130">
        <f>laps_times[[#This Row],[poř]]</f>
        <v>62</v>
      </c>
      <c r="C67" s="141">
        <f>laps_times[[#This Row],[s.č.]]</f>
        <v>105</v>
      </c>
      <c r="D67" s="131" t="str">
        <f>laps_times[[#This Row],[jméno]]</f>
        <v>Círal František ml.</v>
      </c>
      <c r="E67" s="132">
        <f>laps_times[[#This Row],[roč]]</f>
        <v>1998</v>
      </c>
      <c r="F67" s="132" t="str">
        <f>laps_times[[#This Row],[kat]]</f>
        <v>MA</v>
      </c>
      <c r="G67" s="132">
        <f>laps_times[[#This Row],[poř_kat]]</f>
        <v>15</v>
      </c>
      <c r="H67" s="131" t="str">
        <f>laps_times[[#This Row],[klub]]</f>
        <v>-</v>
      </c>
      <c r="I67" s="134">
        <f>laps_times[[#This Row],[celk. čas]]</f>
        <v>0.15903097222222221</v>
      </c>
      <c r="J67" s="142" t="str">
        <f>IF(ISBLANK(laps_times[[#This Row],[1]]),"DNF",CONCATENATE(RANK(rounds_cum_time[[#This Row],[1]],rounds_cum_time[1],1),"."))</f>
        <v>67.</v>
      </c>
      <c r="K67" s="142" t="str">
        <f>IF(ISBLANK(laps_times[[#This Row],[2]]),"DNF",CONCATENATE(RANK(rounds_cum_time[[#This Row],[2]],rounds_cum_time[2],1),"."))</f>
        <v>71.</v>
      </c>
      <c r="L67" s="142" t="str">
        <f>IF(ISBLANK(laps_times[[#This Row],[3]]),"DNF",CONCATENATE(RANK(rounds_cum_time[[#This Row],[3]],rounds_cum_time[3],1),"."))</f>
        <v>65.</v>
      </c>
      <c r="M67" s="142" t="str">
        <f>IF(ISBLANK(laps_times[[#This Row],[4]]),"DNF",CONCATENATE(RANK(rounds_cum_time[[#This Row],[4]],rounds_cum_time[4],1),"."))</f>
        <v>67.</v>
      </c>
      <c r="N67" s="142" t="str">
        <f>IF(ISBLANK(laps_times[[#This Row],[5]]),"DNF",CONCATENATE(RANK(rounds_cum_time[[#This Row],[5]],rounds_cum_time[5],1),"."))</f>
        <v>65.</v>
      </c>
      <c r="O67" s="142" t="str">
        <f>IF(ISBLANK(laps_times[[#This Row],[6]]),"DNF",CONCATENATE(RANK(rounds_cum_time[[#This Row],[6]],rounds_cum_time[6],1),"."))</f>
        <v>69.</v>
      </c>
      <c r="P67" s="142" t="str">
        <f>IF(ISBLANK(laps_times[[#This Row],[7]]),"DNF",CONCATENATE(RANK(rounds_cum_time[[#This Row],[7]],rounds_cum_time[7],1),"."))</f>
        <v>64.</v>
      </c>
      <c r="Q67" s="142" t="str">
        <f>IF(ISBLANK(laps_times[[#This Row],[8]]),"DNF",CONCATENATE(RANK(rounds_cum_time[[#This Row],[8]],rounds_cum_time[8],1),"."))</f>
        <v>61.</v>
      </c>
      <c r="R67" s="142" t="str">
        <f>IF(ISBLANK(laps_times[[#This Row],[9]]),"DNF",CONCATENATE(RANK(rounds_cum_time[[#This Row],[9]],rounds_cum_time[9],1),"."))</f>
        <v>61.</v>
      </c>
      <c r="S67" s="142" t="str">
        <f>IF(ISBLANK(laps_times[[#This Row],[10]]),"DNF",CONCATENATE(RANK(rounds_cum_time[[#This Row],[10]],rounds_cum_time[10],1),"."))</f>
        <v>63.</v>
      </c>
      <c r="T67" s="142" t="str">
        <f>IF(ISBLANK(laps_times[[#This Row],[11]]),"DNF",CONCATENATE(RANK(rounds_cum_time[[#This Row],[11]],rounds_cum_time[11],1),"."))</f>
        <v>63.</v>
      </c>
      <c r="U67" s="142" t="str">
        <f>IF(ISBLANK(laps_times[[#This Row],[12]]),"DNF",CONCATENATE(RANK(rounds_cum_time[[#This Row],[12]],rounds_cum_time[12],1),"."))</f>
        <v>67.</v>
      </c>
      <c r="V67" s="142" t="str">
        <f>IF(ISBLANK(laps_times[[#This Row],[13]]),"DNF",CONCATENATE(RANK(rounds_cum_time[[#This Row],[13]],rounds_cum_time[13],1),"."))</f>
        <v>64.</v>
      </c>
      <c r="W67" s="142" t="str">
        <f>IF(ISBLANK(laps_times[[#This Row],[14]]),"DNF",CONCATENATE(RANK(rounds_cum_time[[#This Row],[14]],rounds_cum_time[14],1),"."))</f>
        <v>62.</v>
      </c>
      <c r="X67" s="142" t="str">
        <f>IF(ISBLANK(laps_times[[#This Row],[15]]),"DNF",CONCATENATE(RANK(rounds_cum_time[[#This Row],[15]],rounds_cum_time[15],1),"."))</f>
        <v>63.</v>
      </c>
      <c r="Y67" s="142" t="str">
        <f>IF(ISBLANK(laps_times[[#This Row],[16]]),"DNF",CONCATENATE(RANK(rounds_cum_time[[#This Row],[16]],rounds_cum_time[16],1),"."))</f>
        <v>64.</v>
      </c>
      <c r="Z67" s="142" t="str">
        <f>IF(ISBLANK(laps_times[[#This Row],[17]]),"DNF",CONCATENATE(RANK(rounds_cum_time[[#This Row],[17]],rounds_cum_time[17],1),"."))</f>
        <v>63.</v>
      </c>
      <c r="AA67" s="142" t="str">
        <f>IF(ISBLANK(laps_times[[#This Row],[18]]),"DNF",CONCATENATE(RANK(rounds_cum_time[[#This Row],[18]],rounds_cum_time[18],1),"."))</f>
        <v>63.</v>
      </c>
      <c r="AB67" s="142" t="str">
        <f>IF(ISBLANK(laps_times[[#This Row],[19]]),"DNF",CONCATENATE(RANK(rounds_cum_time[[#This Row],[19]],rounds_cum_time[19],1),"."))</f>
        <v>63.</v>
      </c>
      <c r="AC67" s="142" t="str">
        <f>IF(ISBLANK(laps_times[[#This Row],[20]]),"DNF",CONCATENATE(RANK(rounds_cum_time[[#This Row],[20]],rounds_cum_time[20],1),"."))</f>
        <v>64.</v>
      </c>
      <c r="AD67" s="142" t="str">
        <f>IF(ISBLANK(laps_times[[#This Row],[21]]),"DNF",CONCATENATE(RANK(rounds_cum_time[[#This Row],[21]],rounds_cum_time[21],1),"."))</f>
        <v>64.</v>
      </c>
      <c r="AE67" s="142" t="str">
        <f>IF(ISBLANK(laps_times[[#This Row],[22]]),"DNF",CONCATENATE(RANK(rounds_cum_time[[#This Row],[22]],rounds_cum_time[22],1),"."))</f>
        <v>64.</v>
      </c>
      <c r="AF67" s="142" t="str">
        <f>IF(ISBLANK(laps_times[[#This Row],[23]]),"DNF",CONCATENATE(RANK(rounds_cum_time[[#This Row],[23]],rounds_cum_time[23],1),"."))</f>
        <v>64.</v>
      </c>
      <c r="AG67" s="142" t="str">
        <f>IF(ISBLANK(laps_times[[#This Row],[24]]),"DNF",CONCATENATE(RANK(rounds_cum_time[[#This Row],[24]],rounds_cum_time[24],1),"."))</f>
        <v>64.</v>
      </c>
      <c r="AH67" s="142" t="str">
        <f>IF(ISBLANK(laps_times[[#This Row],[25]]),"DNF",CONCATENATE(RANK(rounds_cum_time[[#This Row],[25]],rounds_cum_time[25],1),"."))</f>
        <v>64.</v>
      </c>
      <c r="AI67" s="142" t="str">
        <f>IF(ISBLANK(laps_times[[#This Row],[26]]),"DNF",CONCATENATE(RANK(rounds_cum_time[[#This Row],[26]],rounds_cum_time[26],1),"."))</f>
        <v>63.</v>
      </c>
      <c r="AJ67" s="142" t="str">
        <f>IF(ISBLANK(laps_times[[#This Row],[27]]),"DNF",CONCATENATE(RANK(rounds_cum_time[[#This Row],[27]],rounds_cum_time[27],1),"."))</f>
        <v>63.</v>
      </c>
      <c r="AK67" s="142" t="str">
        <f>IF(ISBLANK(laps_times[[#This Row],[28]]),"DNF",CONCATENATE(RANK(rounds_cum_time[[#This Row],[28]],rounds_cum_time[28],1),"."))</f>
        <v>60.</v>
      </c>
      <c r="AL67" s="142" t="str">
        <f>IF(ISBLANK(laps_times[[#This Row],[29]]),"DNF",CONCATENATE(RANK(rounds_cum_time[[#This Row],[29]],rounds_cum_time[29],1),"."))</f>
        <v>59.</v>
      </c>
      <c r="AM67" s="142" t="str">
        <f>IF(ISBLANK(laps_times[[#This Row],[30]]),"DNF",CONCATENATE(RANK(rounds_cum_time[[#This Row],[30]],rounds_cum_time[30],1),"."))</f>
        <v>59.</v>
      </c>
      <c r="AN67" s="142" t="str">
        <f>IF(ISBLANK(laps_times[[#This Row],[31]]),"DNF",CONCATENATE(RANK(rounds_cum_time[[#This Row],[31]],rounds_cum_time[31],1),"."))</f>
        <v>59.</v>
      </c>
      <c r="AO67" s="142" t="str">
        <f>IF(ISBLANK(laps_times[[#This Row],[32]]),"DNF",CONCATENATE(RANK(rounds_cum_time[[#This Row],[32]],rounds_cum_time[32],1),"."))</f>
        <v>54.</v>
      </c>
      <c r="AP67" s="142" t="str">
        <f>IF(ISBLANK(laps_times[[#This Row],[33]]),"DNF",CONCATENATE(RANK(rounds_cum_time[[#This Row],[33]],rounds_cum_time[33],1),"."))</f>
        <v>51.</v>
      </c>
      <c r="AQ67" s="142" t="str">
        <f>IF(ISBLANK(laps_times[[#This Row],[34]]),"DNF",CONCATENATE(RANK(rounds_cum_time[[#This Row],[34]],rounds_cum_time[34],1),"."))</f>
        <v>52.</v>
      </c>
      <c r="AR67" s="142" t="str">
        <f>IF(ISBLANK(laps_times[[#This Row],[35]]),"DNF",CONCATENATE(RANK(rounds_cum_time[[#This Row],[35]],rounds_cum_time[35],1),"."))</f>
        <v>55.</v>
      </c>
      <c r="AS67" s="142" t="str">
        <f>IF(ISBLANK(laps_times[[#This Row],[36]]),"DNF",CONCATENATE(RANK(rounds_cum_time[[#This Row],[36]],rounds_cum_time[36],1),"."))</f>
        <v>59.</v>
      </c>
      <c r="AT67" s="142" t="str">
        <f>IF(ISBLANK(laps_times[[#This Row],[37]]),"DNF",CONCATENATE(RANK(rounds_cum_time[[#This Row],[37]],rounds_cum_time[37],1),"."))</f>
        <v>59.</v>
      </c>
      <c r="AU67" s="142" t="str">
        <f>IF(ISBLANK(laps_times[[#This Row],[38]]),"DNF",CONCATENATE(RANK(rounds_cum_time[[#This Row],[38]],rounds_cum_time[38],1),"."))</f>
        <v>59.</v>
      </c>
      <c r="AV67" s="142" t="str">
        <f>IF(ISBLANK(laps_times[[#This Row],[39]]),"DNF",CONCATENATE(RANK(rounds_cum_time[[#This Row],[39]],rounds_cum_time[39],1),"."))</f>
        <v>60.</v>
      </c>
      <c r="AW67" s="142" t="str">
        <f>IF(ISBLANK(laps_times[[#This Row],[40]]),"DNF",CONCATENATE(RANK(rounds_cum_time[[#This Row],[40]],rounds_cum_time[40],1),"."))</f>
        <v>63.</v>
      </c>
      <c r="AX67" s="142" t="str">
        <f>IF(ISBLANK(laps_times[[#This Row],[41]]),"DNF",CONCATENATE(RANK(rounds_cum_time[[#This Row],[41]],rounds_cum_time[41],1),"."))</f>
        <v>63.</v>
      </c>
      <c r="AY67" s="142" t="str">
        <f>IF(ISBLANK(laps_times[[#This Row],[42]]),"DNF",CONCATENATE(RANK(rounds_cum_time[[#This Row],[42]],rounds_cum_time[42],1),"."))</f>
        <v>63.</v>
      </c>
      <c r="AZ67" s="142" t="str">
        <f>IF(ISBLANK(laps_times[[#This Row],[43]]),"DNF",CONCATENATE(RANK(rounds_cum_time[[#This Row],[43]],rounds_cum_time[43],1),"."))</f>
        <v>62.</v>
      </c>
      <c r="BA67" s="142" t="str">
        <f>IF(ISBLANK(laps_times[[#This Row],[44]]),"DNF",CONCATENATE(RANK(rounds_cum_time[[#This Row],[44]],rounds_cum_time[44],1),"."))</f>
        <v>62.</v>
      </c>
      <c r="BB67" s="142" t="str">
        <f>IF(ISBLANK(laps_times[[#This Row],[45]]),"DNF",CONCATENATE(RANK(rounds_cum_time[[#This Row],[45]],rounds_cum_time[45],1),"."))</f>
        <v>62.</v>
      </c>
      <c r="BC67" s="142" t="str">
        <f>IF(ISBLANK(laps_times[[#This Row],[46]]),"DNF",CONCATENATE(RANK(rounds_cum_time[[#This Row],[46]],rounds_cum_time[46],1),"."))</f>
        <v>62.</v>
      </c>
      <c r="BD67" s="142" t="str">
        <f>IF(ISBLANK(laps_times[[#This Row],[47]]),"DNF",CONCATENATE(RANK(rounds_cum_time[[#This Row],[47]],rounds_cum_time[47],1),"."))</f>
        <v>62.</v>
      </c>
      <c r="BE67" s="142" t="str">
        <f>IF(ISBLANK(laps_times[[#This Row],[48]]),"DNF",CONCATENATE(RANK(rounds_cum_time[[#This Row],[48]],rounds_cum_time[48],1),"."))</f>
        <v>60.</v>
      </c>
      <c r="BF67" s="142" t="str">
        <f>IF(ISBLANK(laps_times[[#This Row],[49]]),"DNF",CONCATENATE(RANK(rounds_cum_time[[#This Row],[49]],rounds_cum_time[49],1),"."))</f>
        <v>60.</v>
      </c>
      <c r="BG67" s="142" t="str">
        <f>IF(ISBLANK(laps_times[[#This Row],[50]]),"DNF",CONCATENATE(RANK(rounds_cum_time[[#This Row],[50]],rounds_cum_time[50],1),"."))</f>
        <v>60.</v>
      </c>
      <c r="BH67" s="142" t="str">
        <f>IF(ISBLANK(laps_times[[#This Row],[51]]),"DNF",CONCATENATE(RANK(rounds_cum_time[[#This Row],[51]],rounds_cum_time[51],1),"."))</f>
        <v>60.</v>
      </c>
      <c r="BI67" s="142" t="str">
        <f>IF(ISBLANK(laps_times[[#This Row],[52]]),"DNF",CONCATENATE(RANK(rounds_cum_time[[#This Row],[52]],rounds_cum_time[52],1),"."))</f>
        <v>59.</v>
      </c>
      <c r="BJ67" s="142" t="str">
        <f>IF(ISBLANK(laps_times[[#This Row],[53]]),"DNF",CONCATENATE(RANK(rounds_cum_time[[#This Row],[53]],rounds_cum_time[53],1),"."))</f>
        <v>59.</v>
      </c>
      <c r="BK67" s="142" t="str">
        <f>IF(ISBLANK(laps_times[[#This Row],[54]]),"DNF",CONCATENATE(RANK(rounds_cum_time[[#This Row],[54]],rounds_cum_time[54],1),"."))</f>
        <v>59.</v>
      </c>
      <c r="BL67" s="142" t="str">
        <f>IF(ISBLANK(laps_times[[#This Row],[55]]),"DNF",CONCATENATE(RANK(rounds_cum_time[[#This Row],[55]],rounds_cum_time[55],1),"."))</f>
        <v>60.</v>
      </c>
      <c r="BM67" s="142" t="str">
        <f>IF(ISBLANK(laps_times[[#This Row],[56]]),"DNF",CONCATENATE(RANK(rounds_cum_time[[#This Row],[56]],rounds_cum_time[56],1),"."))</f>
        <v>60.</v>
      </c>
      <c r="BN67" s="142" t="str">
        <f>IF(ISBLANK(laps_times[[#This Row],[57]]),"DNF",CONCATENATE(RANK(rounds_cum_time[[#This Row],[57]],rounds_cum_time[57],1),"."))</f>
        <v>61.</v>
      </c>
      <c r="BO67" s="142" t="str">
        <f>IF(ISBLANK(laps_times[[#This Row],[58]]),"DNF",CONCATENATE(RANK(rounds_cum_time[[#This Row],[58]],rounds_cum_time[58],1),"."))</f>
        <v>63.</v>
      </c>
      <c r="BP67" s="142" t="str">
        <f>IF(ISBLANK(laps_times[[#This Row],[59]]),"DNF",CONCATENATE(RANK(rounds_cum_time[[#This Row],[59]],rounds_cum_time[59],1),"."))</f>
        <v>63.</v>
      </c>
      <c r="BQ67" s="142" t="str">
        <f>IF(ISBLANK(laps_times[[#This Row],[60]]),"DNF",CONCATENATE(RANK(rounds_cum_time[[#This Row],[60]],rounds_cum_time[60],1),"."))</f>
        <v>63.</v>
      </c>
      <c r="BR67" s="142" t="str">
        <f>IF(ISBLANK(laps_times[[#This Row],[61]]),"DNF",CONCATENATE(RANK(rounds_cum_time[[#This Row],[61]],rounds_cum_time[61],1),"."))</f>
        <v>62.</v>
      </c>
      <c r="BS67" s="142" t="str">
        <f>IF(ISBLANK(laps_times[[#This Row],[62]]),"DNF",CONCATENATE(RANK(rounds_cum_time[[#This Row],[62]],rounds_cum_time[62],1),"."))</f>
        <v>62.</v>
      </c>
      <c r="BT67" s="143" t="str">
        <f>IF(ISBLANK(laps_times[[#This Row],[63]]),"DNF",CONCATENATE(RANK(rounds_cum_time[[#This Row],[63]],rounds_cum_time[63],1),"."))</f>
        <v>62.</v>
      </c>
    </row>
    <row r="68" spans="2:72" x14ac:dyDescent="0.2">
      <c r="B68" s="130">
        <f>laps_times[[#This Row],[poř]]</f>
        <v>63</v>
      </c>
      <c r="C68" s="141">
        <f>laps_times[[#This Row],[s.č.]]</f>
        <v>29</v>
      </c>
      <c r="D68" s="131" t="str">
        <f>laps_times[[#This Row],[jméno]]</f>
        <v>Svozil Libor</v>
      </c>
      <c r="E68" s="132">
        <f>laps_times[[#This Row],[roč]]</f>
        <v>1971</v>
      </c>
      <c r="F68" s="132" t="str">
        <f>laps_times[[#This Row],[kat]]</f>
        <v>MB</v>
      </c>
      <c r="G68" s="132">
        <f>laps_times[[#This Row],[poř_kat]]</f>
        <v>28</v>
      </c>
      <c r="H68" s="131" t="str">
        <f>laps_times[[#This Row],[klub]]</f>
        <v>MK Seitl Ostrava</v>
      </c>
      <c r="I68" s="134">
        <f>laps_times[[#This Row],[celk. čas]]</f>
        <v>0.15949971064814814</v>
      </c>
      <c r="J68" s="142" t="str">
        <f>IF(ISBLANK(laps_times[[#This Row],[1]]),"DNF",CONCATENATE(RANK(rounds_cum_time[[#This Row],[1]],rounds_cum_time[1],1),"."))</f>
        <v>28.</v>
      </c>
      <c r="K68" s="142" t="str">
        <f>IF(ISBLANK(laps_times[[#This Row],[2]]),"DNF",CONCATENATE(RANK(rounds_cum_time[[#This Row],[2]],rounds_cum_time[2],1),"."))</f>
        <v>28.</v>
      </c>
      <c r="L68" s="142" t="str">
        <f>IF(ISBLANK(laps_times[[#This Row],[3]]),"DNF",CONCATENATE(RANK(rounds_cum_time[[#This Row],[3]],rounds_cum_time[3],1),"."))</f>
        <v>31.</v>
      </c>
      <c r="M68" s="142" t="str">
        <f>IF(ISBLANK(laps_times[[#This Row],[4]]),"DNF",CONCATENATE(RANK(rounds_cum_time[[#This Row],[4]],rounds_cum_time[4],1),"."))</f>
        <v>31.</v>
      </c>
      <c r="N68" s="142" t="str">
        <f>IF(ISBLANK(laps_times[[#This Row],[5]]),"DNF",CONCATENATE(RANK(rounds_cum_time[[#This Row],[5]],rounds_cum_time[5],1),"."))</f>
        <v>31.</v>
      </c>
      <c r="O68" s="142" t="str">
        <f>IF(ISBLANK(laps_times[[#This Row],[6]]),"DNF",CONCATENATE(RANK(rounds_cum_time[[#This Row],[6]],rounds_cum_time[6],1),"."))</f>
        <v>34.</v>
      </c>
      <c r="P68" s="142" t="str">
        <f>IF(ISBLANK(laps_times[[#This Row],[7]]),"DNF",CONCATENATE(RANK(rounds_cum_time[[#This Row],[7]],rounds_cum_time[7],1),"."))</f>
        <v>35.</v>
      </c>
      <c r="Q68" s="142" t="str">
        <f>IF(ISBLANK(laps_times[[#This Row],[8]]),"DNF",CONCATENATE(RANK(rounds_cum_time[[#This Row],[8]],rounds_cum_time[8],1),"."))</f>
        <v>36.</v>
      </c>
      <c r="R68" s="142" t="str">
        <f>IF(ISBLANK(laps_times[[#This Row],[9]]),"DNF",CONCATENATE(RANK(rounds_cum_time[[#This Row],[9]],rounds_cum_time[9],1),"."))</f>
        <v>43.</v>
      </c>
      <c r="S68" s="142" t="str">
        <f>IF(ISBLANK(laps_times[[#This Row],[10]]),"DNF",CONCATENATE(RANK(rounds_cum_time[[#This Row],[10]],rounds_cum_time[10],1),"."))</f>
        <v>43.</v>
      </c>
      <c r="T68" s="142" t="str">
        <f>IF(ISBLANK(laps_times[[#This Row],[11]]),"DNF",CONCATENATE(RANK(rounds_cum_time[[#This Row],[11]],rounds_cum_time[11],1),"."))</f>
        <v>43.</v>
      </c>
      <c r="U68" s="142" t="str">
        <f>IF(ISBLANK(laps_times[[#This Row],[12]]),"DNF",CONCATENATE(RANK(rounds_cum_time[[#This Row],[12]],rounds_cum_time[12],1),"."))</f>
        <v>43.</v>
      </c>
      <c r="V68" s="142" t="str">
        <f>IF(ISBLANK(laps_times[[#This Row],[13]]),"DNF",CONCATENATE(RANK(rounds_cum_time[[#This Row],[13]],rounds_cum_time[13],1),"."))</f>
        <v>43.</v>
      </c>
      <c r="W68" s="142" t="str">
        <f>IF(ISBLANK(laps_times[[#This Row],[14]]),"DNF",CONCATENATE(RANK(rounds_cum_time[[#This Row],[14]],rounds_cum_time[14],1),"."))</f>
        <v>43.</v>
      </c>
      <c r="X68" s="142" t="str">
        <f>IF(ISBLANK(laps_times[[#This Row],[15]]),"DNF",CONCATENATE(RANK(rounds_cum_time[[#This Row],[15]],rounds_cum_time[15],1),"."))</f>
        <v>43.</v>
      </c>
      <c r="Y68" s="142" t="str">
        <f>IF(ISBLANK(laps_times[[#This Row],[16]]),"DNF",CONCATENATE(RANK(rounds_cum_time[[#This Row],[16]],rounds_cum_time[16],1),"."))</f>
        <v>41.</v>
      </c>
      <c r="Z68" s="142" t="str">
        <f>IF(ISBLANK(laps_times[[#This Row],[17]]),"DNF",CONCATENATE(RANK(rounds_cum_time[[#This Row],[17]],rounds_cum_time[17],1),"."))</f>
        <v>41.</v>
      </c>
      <c r="AA68" s="142" t="str">
        <f>IF(ISBLANK(laps_times[[#This Row],[18]]),"DNF",CONCATENATE(RANK(rounds_cum_time[[#This Row],[18]],rounds_cum_time[18],1),"."))</f>
        <v>40.</v>
      </c>
      <c r="AB68" s="142" t="str">
        <f>IF(ISBLANK(laps_times[[#This Row],[19]]),"DNF",CONCATENATE(RANK(rounds_cum_time[[#This Row],[19]],rounds_cum_time[19],1),"."))</f>
        <v>40.</v>
      </c>
      <c r="AC68" s="142" t="str">
        <f>IF(ISBLANK(laps_times[[#This Row],[20]]),"DNF",CONCATENATE(RANK(rounds_cum_time[[#This Row],[20]],rounds_cum_time[20],1),"."))</f>
        <v>40.</v>
      </c>
      <c r="AD68" s="142" t="str">
        <f>IF(ISBLANK(laps_times[[#This Row],[21]]),"DNF",CONCATENATE(RANK(rounds_cum_time[[#This Row],[21]],rounds_cum_time[21],1),"."))</f>
        <v>39.</v>
      </c>
      <c r="AE68" s="142" t="str">
        <f>IF(ISBLANK(laps_times[[#This Row],[22]]),"DNF",CONCATENATE(RANK(rounds_cum_time[[#This Row],[22]],rounds_cum_time[22],1),"."))</f>
        <v>39.</v>
      </c>
      <c r="AF68" s="142" t="str">
        <f>IF(ISBLANK(laps_times[[#This Row],[23]]),"DNF",CONCATENATE(RANK(rounds_cum_time[[#This Row],[23]],rounds_cum_time[23],1),"."))</f>
        <v>36.</v>
      </c>
      <c r="AG68" s="142" t="str">
        <f>IF(ISBLANK(laps_times[[#This Row],[24]]),"DNF",CONCATENATE(RANK(rounds_cum_time[[#This Row],[24]],rounds_cum_time[24],1),"."))</f>
        <v>36.</v>
      </c>
      <c r="AH68" s="142" t="str">
        <f>IF(ISBLANK(laps_times[[#This Row],[25]]),"DNF",CONCATENATE(RANK(rounds_cum_time[[#This Row],[25]],rounds_cum_time[25],1),"."))</f>
        <v>35.</v>
      </c>
      <c r="AI68" s="142" t="str">
        <f>IF(ISBLANK(laps_times[[#This Row],[26]]),"DNF",CONCATENATE(RANK(rounds_cum_time[[#This Row],[26]],rounds_cum_time[26],1),"."))</f>
        <v>34.</v>
      </c>
      <c r="AJ68" s="142" t="str">
        <f>IF(ISBLANK(laps_times[[#This Row],[27]]),"DNF",CONCATENATE(RANK(rounds_cum_time[[#This Row],[27]],rounds_cum_time[27],1),"."))</f>
        <v>33.</v>
      </c>
      <c r="AK68" s="142" t="str">
        <f>IF(ISBLANK(laps_times[[#This Row],[28]]),"DNF",CONCATENATE(RANK(rounds_cum_time[[#This Row],[28]],rounds_cum_time[28],1),"."))</f>
        <v>32.</v>
      </c>
      <c r="AL68" s="142" t="str">
        <f>IF(ISBLANK(laps_times[[#This Row],[29]]),"DNF",CONCATENATE(RANK(rounds_cum_time[[#This Row],[29]],rounds_cum_time[29],1),"."))</f>
        <v>33.</v>
      </c>
      <c r="AM68" s="142" t="str">
        <f>IF(ISBLANK(laps_times[[#This Row],[30]]),"DNF",CONCATENATE(RANK(rounds_cum_time[[#This Row],[30]],rounds_cum_time[30],1),"."))</f>
        <v>32.</v>
      </c>
      <c r="AN68" s="142" t="str">
        <f>IF(ISBLANK(laps_times[[#This Row],[31]]),"DNF",CONCATENATE(RANK(rounds_cum_time[[#This Row],[31]],rounds_cum_time[31],1),"."))</f>
        <v>33.</v>
      </c>
      <c r="AO68" s="142" t="str">
        <f>IF(ISBLANK(laps_times[[#This Row],[32]]),"DNF",CONCATENATE(RANK(rounds_cum_time[[#This Row],[32]],rounds_cum_time[32],1),"."))</f>
        <v>31.</v>
      </c>
      <c r="AP68" s="142" t="str">
        <f>IF(ISBLANK(laps_times[[#This Row],[33]]),"DNF",CONCATENATE(RANK(rounds_cum_time[[#This Row],[33]],rounds_cum_time[33],1),"."))</f>
        <v>30.</v>
      </c>
      <c r="AQ68" s="142" t="str">
        <f>IF(ISBLANK(laps_times[[#This Row],[34]]),"DNF",CONCATENATE(RANK(rounds_cum_time[[#This Row],[34]],rounds_cum_time[34],1),"."))</f>
        <v>30.</v>
      </c>
      <c r="AR68" s="142" t="str">
        <f>IF(ISBLANK(laps_times[[#This Row],[35]]),"DNF",CONCATENATE(RANK(rounds_cum_time[[#This Row],[35]],rounds_cum_time[35],1),"."))</f>
        <v>29.</v>
      </c>
      <c r="AS68" s="142" t="str">
        <f>IF(ISBLANK(laps_times[[#This Row],[36]]),"DNF",CONCATENATE(RANK(rounds_cum_time[[#This Row],[36]],rounds_cum_time[36],1),"."))</f>
        <v>29.</v>
      </c>
      <c r="AT68" s="142" t="str">
        <f>IF(ISBLANK(laps_times[[#This Row],[37]]),"DNF",CONCATENATE(RANK(rounds_cum_time[[#This Row],[37]],rounds_cum_time[37],1),"."))</f>
        <v>30.</v>
      </c>
      <c r="AU68" s="142" t="str">
        <f>IF(ISBLANK(laps_times[[#This Row],[38]]),"DNF",CONCATENATE(RANK(rounds_cum_time[[#This Row],[38]],rounds_cum_time[38],1),"."))</f>
        <v>31.</v>
      </c>
      <c r="AV68" s="142" t="str">
        <f>IF(ISBLANK(laps_times[[#This Row],[39]]),"DNF",CONCATENATE(RANK(rounds_cum_time[[#This Row],[39]],rounds_cum_time[39],1),"."))</f>
        <v>31.</v>
      </c>
      <c r="AW68" s="142" t="str">
        <f>IF(ISBLANK(laps_times[[#This Row],[40]]),"DNF",CONCATENATE(RANK(rounds_cum_time[[#This Row],[40]],rounds_cum_time[40],1),"."))</f>
        <v>32.</v>
      </c>
      <c r="AX68" s="142" t="str">
        <f>IF(ISBLANK(laps_times[[#This Row],[41]]),"DNF",CONCATENATE(RANK(rounds_cum_time[[#This Row],[41]],rounds_cum_time[41],1),"."))</f>
        <v>34.</v>
      </c>
      <c r="AY68" s="142" t="str">
        <f>IF(ISBLANK(laps_times[[#This Row],[42]]),"DNF",CONCATENATE(RANK(rounds_cum_time[[#This Row],[42]],rounds_cum_time[42],1),"."))</f>
        <v>34.</v>
      </c>
      <c r="AZ68" s="142" t="str">
        <f>IF(ISBLANK(laps_times[[#This Row],[43]]),"DNF",CONCATENATE(RANK(rounds_cum_time[[#This Row],[43]],rounds_cum_time[43],1),"."))</f>
        <v>35.</v>
      </c>
      <c r="BA68" s="142" t="str">
        <f>IF(ISBLANK(laps_times[[#This Row],[44]]),"DNF",CONCATENATE(RANK(rounds_cum_time[[#This Row],[44]],rounds_cum_time[44],1),"."))</f>
        <v>35.</v>
      </c>
      <c r="BB68" s="142" t="str">
        <f>IF(ISBLANK(laps_times[[#This Row],[45]]),"DNF",CONCATENATE(RANK(rounds_cum_time[[#This Row],[45]],rounds_cum_time[45],1),"."))</f>
        <v>35.</v>
      </c>
      <c r="BC68" s="142" t="str">
        <f>IF(ISBLANK(laps_times[[#This Row],[46]]),"DNF",CONCATENATE(RANK(rounds_cum_time[[#This Row],[46]],rounds_cum_time[46],1),"."))</f>
        <v>35.</v>
      </c>
      <c r="BD68" s="142" t="str">
        <f>IF(ISBLANK(laps_times[[#This Row],[47]]),"DNF",CONCATENATE(RANK(rounds_cum_time[[#This Row],[47]],rounds_cum_time[47],1),"."))</f>
        <v>38.</v>
      </c>
      <c r="BE68" s="142" t="str">
        <f>IF(ISBLANK(laps_times[[#This Row],[48]]),"DNF",CONCATENATE(RANK(rounds_cum_time[[#This Row],[48]],rounds_cum_time[48],1),"."))</f>
        <v>39.</v>
      </c>
      <c r="BF68" s="142" t="str">
        <f>IF(ISBLANK(laps_times[[#This Row],[49]]),"DNF",CONCATENATE(RANK(rounds_cum_time[[#This Row],[49]],rounds_cum_time[49],1),"."))</f>
        <v>41.</v>
      </c>
      <c r="BG68" s="142" t="str">
        <f>IF(ISBLANK(laps_times[[#This Row],[50]]),"DNF",CONCATENATE(RANK(rounds_cum_time[[#This Row],[50]],rounds_cum_time[50],1),"."))</f>
        <v>42.</v>
      </c>
      <c r="BH68" s="142" t="str">
        <f>IF(ISBLANK(laps_times[[#This Row],[51]]),"DNF",CONCATENATE(RANK(rounds_cum_time[[#This Row],[51]],rounds_cum_time[51],1),"."))</f>
        <v>44.</v>
      </c>
      <c r="BI68" s="142" t="str">
        <f>IF(ISBLANK(laps_times[[#This Row],[52]]),"DNF",CONCATENATE(RANK(rounds_cum_time[[#This Row],[52]],rounds_cum_time[52],1),"."))</f>
        <v>44.</v>
      </c>
      <c r="BJ68" s="142" t="str">
        <f>IF(ISBLANK(laps_times[[#This Row],[53]]),"DNF",CONCATENATE(RANK(rounds_cum_time[[#This Row],[53]],rounds_cum_time[53],1),"."))</f>
        <v>47.</v>
      </c>
      <c r="BK68" s="142" t="str">
        <f>IF(ISBLANK(laps_times[[#This Row],[54]]),"DNF",CONCATENATE(RANK(rounds_cum_time[[#This Row],[54]],rounds_cum_time[54],1),"."))</f>
        <v>53.</v>
      </c>
      <c r="BL68" s="142" t="str">
        <f>IF(ISBLANK(laps_times[[#This Row],[55]]),"DNF",CONCATENATE(RANK(rounds_cum_time[[#This Row],[55]],rounds_cum_time[55],1),"."))</f>
        <v>57.</v>
      </c>
      <c r="BM68" s="142" t="str">
        <f>IF(ISBLANK(laps_times[[#This Row],[56]]),"DNF",CONCATENATE(RANK(rounds_cum_time[[#This Row],[56]],rounds_cum_time[56],1),"."))</f>
        <v>57.</v>
      </c>
      <c r="BN68" s="142" t="str">
        <f>IF(ISBLANK(laps_times[[#This Row],[57]]),"DNF",CONCATENATE(RANK(rounds_cum_time[[#This Row],[57]],rounds_cum_time[57],1),"."))</f>
        <v>63.</v>
      </c>
      <c r="BO68" s="142" t="str">
        <f>IF(ISBLANK(laps_times[[#This Row],[58]]),"DNF",CONCATENATE(RANK(rounds_cum_time[[#This Row],[58]],rounds_cum_time[58],1),"."))</f>
        <v>62.</v>
      </c>
      <c r="BP68" s="142" t="str">
        <f>IF(ISBLANK(laps_times[[#This Row],[59]]),"DNF",CONCATENATE(RANK(rounds_cum_time[[#This Row],[59]],rounds_cum_time[59],1),"."))</f>
        <v>62.</v>
      </c>
      <c r="BQ68" s="142" t="str">
        <f>IF(ISBLANK(laps_times[[#This Row],[60]]),"DNF",CONCATENATE(RANK(rounds_cum_time[[#This Row],[60]],rounds_cum_time[60],1),"."))</f>
        <v>62.</v>
      </c>
      <c r="BR68" s="142" t="str">
        <f>IF(ISBLANK(laps_times[[#This Row],[61]]),"DNF",CONCATENATE(RANK(rounds_cum_time[[#This Row],[61]],rounds_cum_time[61],1),"."))</f>
        <v>63.</v>
      </c>
      <c r="BS68" s="142" t="str">
        <f>IF(ISBLANK(laps_times[[#This Row],[62]]),"DNF",CONCATENATE(RANK(rounds_cum_time[[#This Row],[62]],rounds_cum_time[62],1),"."))</f>
        <v>63.</v>
      </c>
      <c r="BT68" s="143" t="str">
        <f>IF(ISBLANK(laps_times[[#This Row],[63]]),"DNF",CONCATENATE(RANK(rounds_cum_time[[#This Row],[63]],rounds_cum_time[63],1),"."))</f>
        <v>63.</v>
      </c>
    </row>
    <row r="69" spans="2:72" x14ac:dyDescent="0.2">
      <c r="B69" s="130">
        <f>laps_times[[#This Row],[poř]]</f>
        <v>64</v>
      </c>
      <c r="C69" s="141">
        <f>laps_times[[#This Row],[s.č.]]</f>
        <v>49</v>
      </c>
      <c r="D69" s="131" t="str">
        <f>laps_times[[#This Row],[jméno]]</f>
        <v>Círal František</v>
      </c>
      <c r="E69" s="132">
        <f>laps_times[[#This Row],[roč]]</f>
        <v>1971</v>
      </c>
      <c r="F69" s="132" t="str">
        <f>laps_times[[#This Row],[kat]]</f>
        <v>MB</v>
      </c>
      <c r="G69" s="132">
        <f>laps_times[[#This Row],[poř_kat]]</f>
        <v>29</v>
      </c>
      <c r="H69" s="131" t="str">
        <f>laps_times[[#This Row],[klub]]</f>
        <v>-</v>
      </c>
      <c r="I69" s="134">
        <f>laps_times[[#This Row],[celk. čas]]</f>
        <v>0.16085762731481482</v>
      </c>
      <c r="J69" s="142" t="str">
        <f>IF(ISBLANK(laps_times[[#This Row],[1]]),"DNF",CONCATENATE(RANK(rounds_cum_time[[#This Row],[1]],rounds_cum_time[1],1),"."))</f>
        <v>25.</v>
      </c>
      <c r="K69" s="142" t="str">
        <f>IF(ISBLANK(laps_times[[#This Row],[2]]),"DNF",CONCATENATE(RANK(rounds_cum_time[[#This Row],[2]],rounds_cum_time[2],1),"."))</f>
        <v>24.</v>
      </c>
      <c r="L69" s="142" t="str">
        <f>IF(ISBLANK(laps_times[[#This Row],[3]]),"DNF",CONCATENATE(RANK(rounds_cum_time[[#This Row],[3]],rounds_cum_time[3],1),"."))</f>
        <v>21.</v>
      </c>
      <c r="M69" s="142" t="str">
        <f>IF(ISBLANK(laps_times[[#This Row],[4]]),"DNF",CONCATENATE(RANK(rounds_cum_time[[#This Row],[4]],rounds_cum_time[4],1),"."))</f>
        <v>20.</v>
      </c>
      <c r="N69" s="142" t="str">
        <f>IF(ISBLANK(laps_times[[#This Row],[5]]),"DNF",CONCATENATE(RANK(rounds_cum_time[[#This Row],[5]],rounds_cum_time[5],1),"."))</f>
        <v>20.</v>
      </c>
      <c r="O69" s="142" t="str">
        <f>IF(ISBLANK(laps_times[[#This Row],[6]]),"DNF",CONCATENATE(RANK(rounds_cum_time[[#This Row],[6]],rounds_cum_time[6],1),"."))</f>
        <v>19.</v>
      </c>
      <c r="P69" s="142" t="str">
        <f>IF(ISBLANK(laps_times[[#This Row],[7]]),"DNF",CONCATENATE(RANK(rounds_cum_time[[#This Row],[7]],rounds_cum_time[7],1),"."))</f>
        <v>20.</v>
      </c>
      <c r="Q69" s="142" t="str">
        <f>IF(ISBLANK(laps_times[[#This Row],[8]]),"DNF",CONCATENATE(RANK(rounds_cum_time[[#This Row],[8]],rounds_cum_time[8],1),"."))</f>
        <v>21.</v>
      </c>
      <c r="R69" s="142" t="str">
        <f>IF(ISBLANK(laps_times[[#This Row],[9]]),"DNF",CONCATENATE(RANK(rounds_cum_time[[#This Row],[9]],rounds_cum_time[9],1),"."))</f>
        <v>21.</v>
      </c>
      <c r="S69" s="142" t="str">
        <f>IF(ISBLANK(laps_times[[#This Row],[10]]),"DNF",CONCATENATE(RANK(rounds_cum_time[[#This Row],[10]],rounds_cum_time[10],1),"."))</f>
        <v>20.</v>
      </c>
      <c r="T69" s="142" t="str">
        <f>IF(ISBLANK(laps_times[[#This Row],[11]]),"DNF",CONCATENATE(RANK(rounds_cum_time[[#This Row],[11]],rounds_cum_time[11],1),"."))</f>
        <v>20.</v>
      </c>
      <c r="U69" s="142" t="str">
        <f>IF(ISBLANK(laps_times[[#This Row],[12]]),"DNF",CONCATENATE(RANK(rounds_cum_time[[#This Row],[12]],rounds_cum_time[12],1),"."))</f>
        <v>20.</v>
      </c>
      <c r="V69" s="142" t="str">
        <f>IF(ISBLANK(laps_times[[#This Row],[13]]),"DNF",CONCATENATE(RANK(rounds_cum_time[[#This Row],[13]],rounds_cum_time[13],1),"."))</f>
        <v>20.</v>
      </c>
      <c r="W69" s="142" t="str">
        <f>IF(ISBLANK(laps_times[[#This Row],[14]]),"DNF",CONCATENATE(RANK(rounds_cum_time[[#This Row],[14]],rounds_cum_time[14],1),"."))</f>
        <v>20.</v>
      </c>
      <c r="X69" s="142" t="str">
        <f>IF(ISBLANK(laps_times[[#This Row],[15]]),"DNF",CONCATENATE(RANK(rounds_cum_time[[#This Row],[15]],rounds_cum_time[15],1),"."))</f>
        <v>20.</v>
      </c>
      <c r="Y69" s="142" t="str">
        <f>IF(ISBLANK(laps_times[[#This Row],[16]]),"DNF",CONCATENATE(RANK(rounds_cum_time[[#This Row],[16]],rounds_cum_time[16],1),"."))</f>
        <v>21.</v>
      </c>
      <c r="Z69" s="142" t="str">
        <f>IF(ISBLANK(laps_times[[#This Row],[17]]),"DNF",CONCATENATE(RANK(rounds_cum_time[[#This Row],[17]],rounds_cum_time[17],1),"."))</f>
        <v>21.</v>
      </c>
      <c r="AA69" s="142" t="str">
        <f>IF(ISBLANK(laps_times[[#This Row],[18]]),"DNF",CONCATENATE(RANK(rounds_cum_time[[#This Row],[18]],rounds_cum_time[18],1),"."))</f>
        <v>21.</v>
      </c>
      <c r="AB69" s="142" t="str">
        <f>IF(ISBLANK(laps_times[[#This Row],[19]]),"DNF",CONCATENATE(RANK(rounds_cum_time[[#This Row],[19]],rounds_cum_time[19],1),"."))</f>
        <v>23.</v>
      </c>
      <c r="AC69" s="142" t="str">
        <f>IF(ISBLANK(laps_times[[#This Row],[20]]),"DNF",CONCATENATE(RANK(rounds_cum_time[[#This Row],[20]],rounds_cum_time[20],1),"."))</f>
        <v>22.</v>
      </c>
      <c r="AD69" s="142" t="str">
        <f>IF(ISBLANK(laps_times[[#This Row],[21]]),"DNF",CONCATENATE(RANK(rounds_cum_time[[#This Row],[21]],rounds_cum_time[21],1),"."))</f>
        <v>22.</v>
      </c>
      <c r="AE69" s="142" t="str">
        <f>IF(ISBLANK(laps_times[[#This Row],[22]]),"DNF",CONCATENATE(RANK(rounds_cum_time[[#This Row],[22]],rounds_cum_time[22],1),"."))</f>
        <v>22.</v>
      </c>
      <c r="AF69" s="142" t="str">
        <f>IF(ISBLANK(laps_times[[#This Row],[23]]),"DNF",CONCATENATE(RANK(rounds_cum_time[[#This Row],[23]],rounds_cum_time[23],1),"."))</f>
        <v>22.</v>
      </c>
      <c r="AG69" s="142" t="str">
        <f>IF(ISBLANK(laps_times[[#This Row],[24]]),"DNF",CONCATENATE(RANK(rounds_cum_time[[#This Row],[24]],rounds_cum_time[24],1),"."))</f>
        <v>22.</v>
      </c>
      <c r="AH69" s="142" t="str">
        <f>IF(ISBLANK(laps_times[[#This Row],[25]]),"DNF",CONCATENATE(RANK(rounds_cum_time[[#This Row],[25]],rounds_cum_time[25],1),"."))</f>
        <v>23.</v>
      </c>
      <c r="AI69" s="142" t="str">
        <f>IF(ISBLANK(laps_times[[#This Row],[26]]),"DNF",CONCATENATE(RANK(rounds_cum_time[[#This Row],[26]],rounds_cum_time[26],1),"."))</f>
        <v>24.</v>
      </c>
      <c r="AJ69" s="142" t="str">
        <f>IF(ISBLANK(laps_times[[#This Row],[27]]),"DNF",CONCATENATE(RANK(rounds_cum_time[[#This Row],[27]],rounds_cum_time[27],1),"."))</f>
        <v>24.</v>
      </c>
      <c r="AK69" s="142" t="str">
        <f>IF(ISBLANK(laps_times[[#This Row],[28]]),"DNF",CONCATENATE(RANK(rounds_cum_time[[#This Row],[28]],rounds_cum_time[28],1),"."))</f>
        <v>24.</v>
      </c>
      <c r="AL69" s="142" t="str">
        <f>IF(ISBLANK(laps_times[[#This Row],[29]]),"DNF",CONCATENATE(RANK(rounds_cum_time[[#This Row],[29]],rounds_cum_time[29],1),"."))</f>
        <v>26.</v>
      </c>
      <c r="AM69" s="142" t="str">
        <f>IF(ISBLANK(laps_times[[#This Row],[30]]),"DNF",CONCATENATE(RANK(rounds_cum_time[[#This Row],[30]],rounds_cum_time[30],1),"."))</f>
        <v>28.</v>
      </c>
      <c r="AN69" s="142" t="str">
        <f>IF(ISBLANK(laps_times[[#This Row],[31]]),"DNF",CONCATENATE(RANK(rounds_cum_time[[#This Row],[31]],rounds_cum_time[31],1),"."))</f>
        <v>29.</v>
      </c>
      <c r="AO69" s="142" t="str">
        <f>IF(ISBLANK(laps_times[[#This Row],[32]]),"DNF",CONCATENATE(RANK(rounds_cum_time[[#This Row],[32]],rounds_cum_time[32],1),"."))</f>
        <v>30.</v>
      </c>
      <c r="AP69" s="142" t="str">
        <f>IF(ISBLANK(laps_times[[#This Row],[33]]),"DNF",CONCATENATE(RANK(rounds_cum_time[[#This Row],[33]],rounds_cum_time[33],1),"."))</f>
        <v>34.</v>
      </c>
      <c r="AQ69" s="142" t="str">
        <f>IF(ISBLANK(laps_times[[#This Row],[34]]),"DNF",CONCATENATE(RANK(rounds_cum_time[[#This Row],[34]],rounds_cum_time[34],1),"."))</f>
        <v>35.</v>
      </c>
      <c r="AR69" s="142" t="str">
        <f>IF(ISBLANK(laps_times[[#This Row],[35]]),"DNF",CONCATENATE(RANK(rounds_cum_time[[#This Row],[35]],rounds_cum_time[35],1),"."))</f>
        <v>36.</v>
      </c>
      <c r="AS69" s="142" t="str">
        <f>IF(ISBLANK(laps_times[[#This Row],[36]]),"DNF",CONCATENATE(RANK(rounds_cum_time[[#This Row],[36]],rounds_cum_time[36],1),"."))</f>
        <v>39.</v>
      </c>
      <c r="AT69" s="142" t="str">
        <f>IF(ISBLANK(laps_times[[#This Row],[37]]),"DNF",CONCATENATE(RANK(rounds_cum_time[[#This Row],[37]],rounds_cum_time[37],1),"."))</f>
        <v>43.</v>
      </c>
      <c r="AU69" s="142" t="str">
        <f>IF(ISBLANK(laps_times[[#This Row],[38]]),"DNF",CONCATENATE(RANK(rounds_cum_time[[#This Row],[38]],rounds_cum_time[38],1),"."))</f>
        <v>43.</v>
      </c>
      <c r="AV69" s="142" t="str">
        <f>IF(ISBLANK(laps_times[[#This Row],[39]]),"DNF",CONCATENATE(RANK(rounds_cum_time[[#This Row],[39]],rounds_cum_time[39],1),"."))</f>
        <v>46.</v>
      </c>
      <c r="AW69" s="142" t="str">
        <f>IF(ISBLANK(laps_times[[#This Row],[40]]),"DNF",CONCATENATE(RANK(rounds_cum_time[[#This Row],[40]],rounds_cum_time[40],1),"."))</f>
        <v>45.</v>
      </c>
      <c r="AX69" s="142" t="str">
        <f>IF(ISBLANK(laps_times[[#This Row],[41]]),"DNF",CONCATENATE(RANK(rounds_cum_time[[#This Row],[41]],rounds_cum_time[41],1),"."))</f>
        <v>54.</v>
      </c>
      <c r="AY69" s="142" t="str">
        <f>IF(ISBLANK(laps_times[[#This Row],[42]]),"DNF",CONCATENATE(RANK(rounds_cum_time[[#This Row],[42]],rounds_cum_time[42],1),"."))</f>
        <v>54.</v>
      </c>
      <c r="AZ69" s="142" t="str">
        <f>IF(ISBLANK(laps_times[[#This Row],[43]]),"DNF",CONCATENATE(RANK(rounds_cum_time[[#This Row],[43]],rounds_cum_time[43],1),"."))</f>
        <v>59.</v>
      </c>
      <c r="BA69" s="142" t="str">
        <f>IF(ISBLANK(laps_times[[#This Row],[44]]),"DNF",CONCATENATE(RANK(rounds_cum_time[[#This Row],[44]],rounds_cum_time[44],1),"."))</f>
        <v>59.</v>
      </c>
      <c r="BB69" s="142" t="str">
        <f>IF(ISBLANK(laps_times[[#This Row],[45]]),"DNF",CONCATENATE(RANK(rounds_cum_time[[#This Row],[45]],rounds_cum_time[45],1),"."))</f>
        <v>58.</v>
      </c>
      <c r="BC69" s="142" t="str">
        <f>IF(ISBLANK(laps_times[[#This Row],[46]]),"DNF",CONCATENATE(RANK(rounds_cum_time[[#This Row],[46]],rounds_cum_time[46],1),"."))</f>
        <v>60.</v>
      </c>
      <c r="BD69" s="142" t="str">
        <f>IF(ISBLANK(laps_times[[#This Row],[47]]),"DNF",CONCATENATE(RANK(rounds_cum_time[[#This Row],[47]],rounds_cum_time[47],1),"."))</f>
        <v>61.</v>
      </c>
      <c r="BE69" s="142" t="str">
        <f>IF(ISBLANK(laps_times[[#This Row],[48]]),"DNF",CONCATENATE(RANK(rounds_cum_time[[#This Row],[48]],rounds_cum_time[48],1),"."))</f>
        <v>62.</v>
      </c>
      <c r="BF69" s="142" t="str">
        <f>IF(ISBLANK(laps_times[[#This Row],[49]]),"DNF",CONCATENATE(RANK(rounds_cum_time[[#This Row],[49]],rounds_cum_time[49],1),"."))</f>
        <v>61.</v>
      </c>
      <c r="BG69" s="142" t="str">
        <f>IF(ISBLANK(laps_times[[#This Row],[50]]),"DNF",CONCATENATE(RANK(rounds_cum_time[[#This Row],[50]],rounds_cum_time[50],1),"."))</f>
        <v>61.</v>
      </c>
      <c r="BH69" s="142" t="str">
        <f>IF(ISBLANK(laps_times[[#This Row],[51]]),"DNF",CONCATENATE(RANK(rounds_cum_time[[#This Row],[51]],rounds_cum_time[51],1),"."))</f>
        <v>62.</v>
      </c>
      <c r="BI69" s="142" t="str">
        <f>IF(ISBLANK(laps_times[[#This Row],[52]]),"DNF",CONCATENATE(RANK(rounds_cum_time[[#This Row],[52]],rounds_cum_time[52],1),"."))</f>
        <v>64.</v>
      </c>
      <c r="BJ69" s="142" t="str">
        <f>IF(ISBLANK(laps_times[[#This Row],[53]]),"DNF",CONCATENATE(RANK(rounds_cum_time[[#This Row],[53]],rounds_cum_time[53],1),"."))</f>
        <v>63.</v>
      </c>
      <c r="BK69" s="142" t="str">
        <f>IF(ISBLANK(laps_times[[#This Row],[54]]),"DNF",CONCATENATE(RANK(rounds_cum_time[[#This Row],[54]],rounds_cum_time[54],1),"."))</f>
        <v>64.</v>
      </c>
      <c r="BL69" s="142" t="str">
        <f>IF(ISBLANK(laps_times[[#This Row],[55]]),"DNF",CONCATENATE(RANK(rounds_cum_time[[#This Row],[55]],rounds_cum_time[55],1),"."))</f>
        <v>64.</v>
      </c>
      <c r="BM69" s="142" t="str">
        <f>IF(ISBLANK(laps_times[[#This Row],[56]]),"DNF",CONCATENATE(RANK(rounds_cum_time[[#This Row],[56]],rounds_cum_time[56],1),"."))</f>
        <v>64.</v>
      </c>
      <c r="BN69" s="142" t="str">
        <f>IF(ISBLANK(laps_times[[#This Row],[57]]),"DNF",CONCATENATE(RANK(rounds_cum_time[[#This Row],[57]],rounds_cum_time[57],1),"."))</f>
        <v>64.</v>
      </c>
      <c r="BO69" s="142" t="str">
        <f>IF(ISBLANK(laps_times[[#This Row],[58]]),"DNF",CONCATENATE(RANK(rounds_cum_time[[#This Row],[58]],rounds_cum_time[58],1),"."))</f>
        <v>64.</v>
      </c>
      <c r="BP69" s="142" t="str">
        <f>IF(ISBLANK(laps_times[[#This Row],[59]]),"DNF",CONCATENATE(RANK(rounds_cum_time[[#This Row],[59]],rounds_cum_time[59],1),"."))</f>
        <v>64.</v>
      </c>
      <c r="BQ69" s="142" t="str">
        <f>IF(ISBLANK(laps_times[[#This Row],[60]]),"DNF",CONCATENATE(RANK(rounds_cum_time[[#This Row],[60]],rounds_cum_time[60],1),"."))</f>
        <v>64.</v>
      </c>
      <c r="BR69" s="142" t="str">
        <f>IF(ISBLANK(laps_times[[#This Row],[61]]),"DNF",CONCATENATE(RANK(rounds_cum_time[[#This Row],[61]],rounds_cum_time[61],1),"."))</f>
        <v>64.</v>
      </c>
      <c r="BS69" s="142" t="str">
        <f>IF(ISBLANK(laps_times[[#This Row],[62]]),"DNF",CONCATENATE(RANK(rounds_cum_time[[#This Row],[62]],rounds_cum_time[62],1),"."))</f>
        <v>64.</v>
      </c>
      <c r="BT69" s="143" t="str">
        <f>IF(ISBLANK(laps_times[[#This Row],[63]]),"DNF",CONCATENATE(RANK(rounds_cum_time[[#This Row],[63]],rounds_cum_time[63],1),"."))</f>
        <v>64.</v>
      </c>
    </row>
    <row r="70" spans="2:72" x14ac:dyDescent="0.2">
      <c r="B70" s="130">
        <f>laps_times[[#This Row],[poř]]</f>
        <v>65</v>
      </c>
      <c r="C70" s="141">
        <f>laps_times[[#This Row],[s.č.]]</f>
        <v>81</v>
      </c>
      <c r="D70" s="131" t="str">
        <f>laps_times[[#This Row],[jméno]]</f>
        <v>Nedvěd Pavel</v>
      </c>
      <c r="E70" s="132">
        <f>laps_times[[#This Row],[roč]]</f>
        <v>1958</v>
      </c>
      <c r="F70" s="132" t="str">
        <f>laps_times[[#This Row],[kat]]</f>
        <v>MC</v>
      </c>
      <c r="G70" s="132">
        <f>laps_times[[#This Row],[poř_kat]]</f>
        <v>15</v>
      </c>
      <c r="H70" s="131" t="str">
        <f>laps_times[[#This Row],[klub]]</f>
        <v>Maraton Klub Kladno</v>
      </c>
      <c r="I70" s="134">
        <f>laps_times[[#This Row],[celk. čas]]</f>
        <v>0.16301680555555556</v>
      </c>
      <c r="J70" s="142" t="str">
        <f>IF(ISBLANK(laps_times[[#This Row],[1]]),"DNF",CONCATENATE(RANK(rounds_cum_time[[#This Row],[1]],rounds_cum_time[1],1),"."))</f>
        <v>81.</v>
      </c>
      <c r="K70" s="142" t="str">
        <f>IF(ISBLANK(laps_times[[#This Row],[2]]),"DNF",CONCATENATE(RANK(rounds_cum_time[[#This Row],[2]],rounds_cum_time[2],1),"."))</f>
        <v>83.</v>
      </c>
      <c r="L70" s="142" t="str">
        <f>IF(ISBLANK(laps_times[[#This Row],[3]]),"DNF",CONCATENATE(RANK(rounds_cum_time[[#This Row],[3]],rounds_cum_time[3],1),"."))</f>
        <v>82.</v>
      </c>
      <c r="M70" s="142" t="str">
        <f>IF(ISBLANK(laps_times[[#This Row],[4]]),"DNF",CONCATENATE(RANK(rounds_cum_time[[#This Row],[4]],rounds_cum_time[4],1),"."))</f>
        <v>82.</v>
      </c>
      <c r="N70" s="142" t="str">
        <f>IF(ISBLANK(laps_times[[#This Row],[5]]),"DNF",CONCATENATE(RANK(rounds_cum_time[[#This Row],[5]],rounds_cum_time[5],1),"."))</f>
        <v>82.</v>
      </c>
      <c r="O70" s="142" t="str">
        <f>IF(ISBLANK(laps_times[[#This Row],[6]]),"DNF",CONCATENATE(RANK(rounds_cum_time[[#This Row],[6]],rounds_cum_time[6],1),"."))</f>
        <v>82.</v>
      </c>
      <c r="P70" s="142" t="str">
        <f>IF(ISBLANK(laps_times[[#This Row],[7]]),"DNF",CONCATENATE(RANK(rounds_cum_time[[#This Row],[7]],rounds_cum_time[7],1),"."))</f>
        <v>80.</v>
      </c>
      <c r="Q70" s="142" t="str">
        <f>IF(ISBLANK(laps_times[[#This Row],[8]]),"DNF",CONCATENATE(RANK(rounds_cum_time[[#This Row],[8]],rounds_cum_time[8],1),"."))</f>
        <v>79.</v>
      </c>
      <c r="R70" s="142" t="str">
        <f>IF(ISBLANK(laps_times[[#This Row],[9]]),"DNF",CONCATENATE(RANK(rounds_cum_time[[#This Row],[9]],rounds_cum_time[9],1),"."))</f>
        <v>79.</v>
      </c>
      <c r="S70" s="142" t="str">
        <f>IF(ISBLANK(laps_times[[#This Row],[10]]),"DNF",CONCATENATE(RANK(rounds_cum_time[[#This Row],[10]],rounds_cum_time[10],1),"."))</f>
        <v>81.</v>
      </c>
      <c r="T70" s="142" t="str">
        <f>IF(ISBLANK(laps_times[[#This Row],[11]]),"DNF",CONCATENATE(RANK(rounds_cum_time[[#This Row],[11]],rounds_cum_time[11],1),"."))</f>
        <v>82.</v>
      </c>
      <c r="U70" s="142" t="str">
        <f>IF(ISBLANK(laps_times[[#This Row],[12]]),"DNF",CONCATENATE(RANK(rounds_cum_time[[#This Row],[12]],rounds_cum_time[12],1),"."))</f>
        <v>81.</v>
      </c>
      <c r="V70" s="142" t="str">
        <f>IF(ISBLANK(laps_times[[#This Row],[13]]),"DNF",CONCATENATE(RANK(rounds_cum_time[[#This Row],[13]],rounds_cum_time[13],1),"."))</f>
        <v>80.</v>
      </c>
      <c r="W70" s="142" t="str">
        <f>IF(ISBLANK(laps_times[[#This Row],[14]]),"DNF",CONCATENATE(RANK(rounds_cum_time[[#This Row],[14]],rounds_cum_time[14],1),"."))</f>
        <v>80.</v>
      </c>
      <c r="X70" s="142" t="str">
        <f>IF(ISBLANK(laps_times[[#This Row],[15]]),"DNF",CONCATENATE(RANK(rounds_cum_time[[#This Row],[15]],rounds_cum_time[15],1),"."))</f>
        <v>79.</v>
      </c>
      <c r="Y70" s="142" t="str">
        <f>IF(ISBLANK(laps_times[[#This Row],[16]]),"DNF",CONCATENATE(RANK(rounds_cum_time[[#This Row],[16]],rounds_cum_time[16],1),"."))</f>
        <v>81.</v>
      </c>
      <c r="Z70" s="142" t="str">
        <f>IF(ISBLANK(laps_times[[#This Row],[17]]),"DNF",CONCATENATE(RANK(rounds_cum_time[[#This Row],[17]],rounds_cum_time[17],1),"."))</f>
        <v>80.</v>
      </c>
      <c r="AA70" s="142" t="str">
        <f>IF(ISBLANK(laps_times[[#This Row],[18]]),"DNF",CONCATENATE(RANK(rounds_cum_time[[#This Row],[18]],rounds_cum_time[18],1),"."))</f>
        <v>80.</v>
      </c>
      <c r="AB70" s="142" t="str">
        <f>IF(ISBLANK(laps_times[[#This Row],[19]]),"DNF",CONCATENATE(RANK(rounds_cum_time[[#This Row],[19]],rounds_cum_time[19],1),"."))</f>
        <v>80.</v>
      </c>
      <c r="AC70" s="142" t="str">
        <f>IF(ISBLANK(laps_times[[#This Row],[20]]),"DNF",CONCATENATE(RANK(rounds_cum_time[[#This Row],[20]],rounds_cum_time[20],1),"."))</f>
        <v>83.</v>
      </c>
      <c r="AD70" s="142" t="str">
        <f>IF(ISBLANK(laps_times[[#This Row],[21]]),"DNF",CONCATENATE(RANK(rounds_cum_time[[#This Row],[21]],rounds_cum_time[21],1),"."))</f>
        <v>81.</v>
      </c>
      <c r="AE70" s="142" t="str">
        <f>IF(ISBLANK(laps_times[[#This Row],[22]]),"DNF",CONCATENATE(RANK(rounds_cum_time[[#This Row],[22]],rounds_cum_time[22],1),"."))</f>
        <v>81.</v>
      </c>
      <c r="AF70" s="142" t="str">
        <f>IF(ISBLANK(laps_times[[#This Row],[23]]),"DNF",CONCATENATE(RANK(rounds_cum_time[[#This Row],[23]],rounds_cum_time[23],1),"."))</f>
        <v>79.</v>
      </c>
      <c r="AG70" s="142" t="str">
        <f>IF(ISBLANK(laps_times[[#This Row],[24]]),"DNF",CONCATENATE(RANK(rounds_cum_time[[#This Row],[24]],rounds_cum_time[24],1),"."))</f>
        <v>79.</v>
      </c>
      <c r="AH70" s="142" t="str">
        <f>IF(ISBLANK(laps_times[[#This Row],[25]]),"DNF",CONCATENATE(RANK(rounds_cum_time[[#This Row],[25]],rounds_cum_time[25],1),"."))</f>
        <v>79.</v>
      </c>
      <c r="AI70" s="142" t="str">
        <f>IF(ISBLANK(laps_times[[#This Row],[26]]),"DNF",CONCATENATE(RANK(rounds_cum_time[[#This Row],[26]],rounds_cum_time[26],1),"."))</f>
        <v>78.</v>
      </c>
      <c r="AJ70" s="142" t="str">
        <f>IF(ISBLANK(laps_times[[#This Row],[27]]),"DNF",CONCATENATE(RANK(rounds_cum_time[[#This Row],[27]],rounds_cum_time[27],1),"."))</f>
        <v>77.</v>
      </c>
      <c r="AK70" s="142" t="str">
        <f>IF(ISBLANK(laps_times[[#This Row],[28]]),"DNF",CONCATENATE(RANK(rounds_cum_time[[#This Row],[28]],rounds_cum_time[28],1),"."))</f>
        <v>78.</v>
      </c>
      <c r="AL70" s="142" t="str">
        <f>IF(ISBLANK(laps_times[[#This Row],[29]]),"DNF",CONCATENATE(RANK(rounds_cum_time[[#This Row],[29]],rounds_cum_time[29],1),"."))</f>
        <v>78.</v>
      </c>
      <c r="AM70" s="142" t="str">
        <f>IF(ISBLANK(laps_times[[#This Row],[30]]),"DNF",CONCATENATE(RANK(rounds_cum_time[[#This Row],[30]],rounds_cum_time[30],1),"."))</f>
        <v>75.</v>
      </c>
      <c r="AN70" s="142" t="str">
        <f>IF(ISBLANK(laps_times[[#This Row],[31]]),"DNF",CONCATENATE(RANK(rounds_cum_time[[#This Row],[31]],rounds_cum_time[31],1),"."))</f>
        <v>75.</v>
      </c>
      <c r="AO70" s="142" t="str">
        <f>IF(ISBLANK(laps_times[[#This Row],[32]]),"DNF",CONCATENATE(RANK(rounds_cum_time[[#This Row],[32]],rounds_cum_time[32],1),"."))</f>
        <v>74.</v>
      </c>
      <c r="AP70" s="142" t="str">
        <f>IF(ISBLANK(laps_times[[#This Row],[33]]),"DNF",CONCATENATE(RANK(rounds_cum_time[[#This Row],[33]],rounds_cum_time[33],1),"."))</f>
        <v>74.</v>
      </c>
      <c r="AQ70" s="142" t="str">
        <f>IF(ISBLANK(laps_times[[#This Row],[34]]),"DNF",CONCATENATE(RANK(rounds_cum_time[[#This Row],[34]],rounds_cum_time[34],1),"."))</f>
        <v>74.</v>
      </c>
      <c r="AR70" s="142" t="str">
        <f>IF(ISBLANK(laps_times[[#This Row],[35]]),"DNF",CONCATENATE(RANK(rounds_cum_time[[#This Row],[35]],rounds_cum_time[35],1),"."))</f>
        <v>74.</v>
      </c>
      <c r="AS70" s="142" t="str">
        <f>IF(ISBLANK(laps_times[[#This Row],[36]]),"DNF",CONCATENATE(RANK(rounds_cum_time[[#This Row],[36]],rounds_cum_time[36],1),"."))</f>
        <v>76.</v>
      </c>
      <c r="AT70" s="142" t="str">
        <f>IF(ISBLANK(laps_times[[#This Row],[37]]),"DNF",CONCATENATE(RANK(rounds_cum_time[[#This Row],[37]],rounds_cum_time[37],1),"."))</f>
        <v>75.</v>
      </c>
      <c r="AU70" s="142" t="str">
        <f>IF(ISBLANK(laps_times[[#This Row],[38]]),"DNF",CONCATENATE(RANK(rounds_cum_time[[#This Row],[38]],rounds_cum_time[38],1),"."))</f>
        <v>74.</v>
      </c>
      <c r="AV70" s="142" t="str">
        <f>IF(ISBLANK(laps_times[[#This Row],[39]]),"DNF",CONCATENATE(RANK(rounds_cum_time[[#This Row],[39]],rounds_cum_time[39],1),"."))</f>
        <v>75.</v>
      </c>
      <c r="AW70" s="142" t="str">
        <f>IF(ISBLANK(laps_times[[#This Row],[40]]),"DNF",CONCATENATE(RANK(rounds_cum_time[[#This Row],[40]],rounds_cum_time[40],1),"."))</f>
        <v>73.</v>
      </c>
      <c r="AX70" s="142" t="str">
        <f>IF(ISBLANK(laps_times[[#This Row],[41]]),"DNF",CONCATENATE(RANK(rounds_cum_time[[#This Row],[41]],rounds_cum_time[41],1),"."))</f>
        <v>73.</v>
      </c>
      <c r="AY70" s="142" t="str">
        <f>IF(ISBLANK(laps_times[[#This Row],[42]]),"DNF",CONCATENATE(RANK(rounds_cum_time[[#This Row],[42]],rounds_cum_time[42],1),"."))</f>
        <v>73.</v>
      </c>
      <c r="AZ70" s="142" t="str">
        <f>IF(ISBLANK(laps_times[[#This Row],[43]]),"DNF",CONCATENATE(RANK(rounds_cum_time[[#This Row],[43]],rounds_cum_time[43],1),"."))</f>
        <v>73.</v>
      </c>
      <c r="BA70" s="142" t="str">
        <f>IF(ISBLANK(laps_times[[#This Row],[44]]),"DNF",CONCATENATE(RANK(rounds_cum_time[[#This Row],[44]],rounds_cum_time[44],1),"."))</f>
        <v>73.</v>
      </c>
      <c r="BB70" s="142" t="str">
        <f>IF(ISBLANK(laps_times[[#This Row],[45]]),"DNF",CONCATENATE(RANK(rounds_cum_time[[#This Row],[45]],rounds_cum_time[45],1),"."))</f>
        <v>73.</v>
      </c>
      <c r="BC70" s="142" t="str">
        <f>IF(ISBLANK(laps_times[[#This Row],[46]]),"DNF",CONCATENATE(RANK(rounds_cum_time[[#This Row],[46]],rounds_cum_time[46],1),"."))</f>
        <v>72.</v>
      </c>
      <c r="BD70" s="142" t="str">
        <f>IF(ISBLANK(laps_times[[#This Row],[47]]),"DNF",CONCATENATE(RANK(rounds_cum_time[[#This Row],[47]],rounds_cum_time[47],1),"."))</f>
        <v>72.</v>
      </c>
      <c r="BE70" s="142" t="str">
        <f>IF(ISBLANK(laps_times[[#This Row],[48]]),"DNF",CONCATENATE(RANK(rounds_cum_time[[#This Row],[48]],rounds_cum_time[48],1),"."))</f>
        <v>71.</v>
      </c>
      <c r="BF70" s="142" t="str">
        <f>IF(ISBLANK(laps_times[[#This Row],[49]]),"DNF",CONCATENATE(RANK(rounds_cum_time[[#This Row],[49]],rounds_cum_time[49],1),"."))</f>
        <v>71.</v>
      </c>
      <c r="BG70" s="142" t="str">
        <f>IF(ISBLANK(laps_times[[#This Row],[50]]),"DNF",CONCATENATE(RANK(rounds_cum_time[[#This Row],[50]],rounds_cum_time[50],1),"."))</f>
        <v>71.</v>
      </c>
      <c r="BH70" s="142" t="str">
        <f>IF(ISBLANK(laps_times[[#This Row],[51]]),"DNF",CONCATENATE(RANK(rounds_cum_time[[#This Row],[51]],rounds_cum_time[51],1),"."))</f>
        <v>69.</v>
      </c>
      <c r="BI70" s="142" t="str">
        <f>IF(ISBLANK(laps_times[[#This Row],[52]]),"DNF",CONCATENATE(RANK(rounds_cum_time[[#This Row],[52]],rounds_cum_time[52],1),"."))</f>
        <v>69.</v>
      </c>
      <c r="BJ70" s="142" t="str">
        <f>IF(ISBLANK(laps_times[[#This Row],[53]]),"DNF",CONCATENATE(RANK(rounds_cum_time[[#This Row],[53]],rounds_cum_time[53],1),"."))</f>
        <v>68.</v>
      </c>
      <c r="BK70" s="142" t="str">
        <f>IF(ISBLANK(laps_times[[#This Row],[54]]),"DNF",CONCATENATE(RANK(rounds_cum_time[[#This Row],[54]],rounds_cum_time[54],1),"."))</f>
        <v>68.</v>
      </c>
      <c r="BL70" s="142" t="str">
        <f>IF(ISBLANK(laps_times[[#This Row],[55]]),"DNF",CONCATENATE(RANK(rounds_cum_time[[#This Row],[55]],rounds_cum_time[55],1),"."))</f>
        <v>69.</v>
      </c>
      <c r="BM70" s="142" t="str">
        <f>IF(ISBLANK(laps_times[[#This Row],[56]]),"DNF",CONCATENATE(RANK(rounds_cum_time[[#This Row],[56]],rounds_cum_time[56],1),"."))</f>
        <v>70.</v>
      </c>
      <c r="BN70" s="142" t="str">
        <f>IF(ISBLANK(laps_times[[#This Row],[57]]),"DNF",CONCATENATE(RANK(rounds_cum_time[[#This Row],[57]],rounds_cum_time[57],1),"."))</f>
        <v>69.</v>
      </c>
      <c r="BO70" s="142" t="str">
        <f>IF(ISBLANK(laps_times[[#This Row],[58]]),"DNF",CONCATENATE(RANK(rounds_cum_time[[#This Row],[58]],rounds_cum_time[58],1),"."))</f>
        <v>67.</v>
      </c>
      <c r="BP70" s="142" t="str">
        <f>IF(ISBLANK(laps_times[[#This Row],[59]]),"DNF",CONCATENATE(RANK(rounds_cum_time[[#This Row],[59]],rounds_cum_time[59],1),"."))</f>
        <v>67.</v>
      </c>
      <c r="BQ70" s="142" t="str">
        <f>IF(ISBLANK(laps_times[[#This Row],[60]]),"DNF",CONCATENATE(RANK(rounds_cum_time[[#This Row],[60]],rounds_cum_time[60],1),"."))</f>
        <v>67.</v>
      </c>
      <c r="BR70" s="142" t="str">
        <f>IF(ISBLANK(laps_times[[#This Row],[61]]),"DNF",CONCATENATE(RANK(rounds_cum_time[[#This Row],[61]],rounds_cum_time[61],1),"."))</f>
        <v>65.</v>
      </c>
      <c r="BS70" s="142" t="str">
        <f>IF(ISBLANK(laps_times[[#This Row],[62]]),"DNF",CONCATENATE(RANK(rounds_cum_time[[#This Row],[62]],rounds_cum_time[62],1),"."))</f>
        <v>65.</v>
      </c>
      <c r="BT70" s="143" t="str">
        <f>IF(ISBLANK(laps_times[[#This Row],[63]]),"DNF",CONCATENATE(RANK(rounds_cum_time[[#This Row],[63]],rounds_cum_time[63],1),"."))</f>
        <v>65.</v>
      </c>
    </row>
    <row r="71" spans="2:72" x14ac:dyDescent="0.2">
      <c r="B71" s="130">
        <f>laps_times[[#This Row],[poř]]</f>
        <v>66</v>
      </c>
      <c r="C71" s="141">
        <f>laps_times[[#This Row],[s.č.]]</f>
        <v>56</v>
      </c>
      <c r="D71" s="131" t="str">
        <f>laps_times[[#This Row],[jméno]]</f>
        <v>Krumer Miroslav</v>
      </c>
      <c r="E71" s="132">
        <f>laps_times[[#This Row],[roč]]</f>
        <v>1949</v>
      </c>
      <c r="F71" s="132" t="str">
        <f>laps_times[[#This Row],[kat]]</f>
        <v>MD</v>
      </c>
      <c r="G71" s="132">
        <f>laps_times[[#This Row],[poř_kat]]</f>
        <v>3</v>
      </c>
      <c r="H71" s="131" t="str">
        <f>laps_times[[#This Row],[klub]]</f>
        <v>MK Ostrov</v>
      </c>
      <c r="I71" s="134">
        <f>laps_times[[#This Row],[celk. čas]]</f>
        <v>0.1636571875</v>
      </c>
      <c r="J71" s="142" t="str">
        <f>IF(ISBLANK(laps_times[[#This Row],[1]]),"DNF",CONCATENATE(RANK(rounds_cum_time[[#This Row],[1]],rounds_cum_time[1],1),"."))</f>
        <v>79.</v>
      </c>
      <c r="K71" s="142" t="str">
        <f>IF(ISBLANK(laps_times[[#This Row],[2]]),"DNF",CONCATENATE(RANK(rounds_cum_time[[#This Row],[2]],rounds_cum_time[2],1),"."))</f>
        <v>79.</v>
      </c>
      <c r="L71" s="142" t="str">
        <f>IF(ISBLANK(laps_times[[#This Row],[3]]),"DNF",CONCATENATE(RANK(rounds_cum_time[[#This Row],[3]],rounds_cum_time[3],1),"."))</f>
        <v>79.</v>
      </c>
      <c r="M71" s="142" t="str">
        <f>IF(ISBLANK(laps_times[[#This Row],[4]]),"DNF",CONCATENATE(RANK(rounds_cum_time[[#This Row],[4]],rounds_cum_time[4],1),"."))</f>
        <v>81.</v>
      </c>
      <c r="N71" s="142" t="str">
        <f>IF(ISBLANK(laps_times[[#This Row],[5]]),"DNF",CONCATENATE(RANK(rounds_cum_time[[#This Row],[5]],rounds_cum_time[5],1),"."))</f>
        <v>81.</v>
      </c>
      <c r="O71" s="142" t="str">
        <f>IF(ISBLANK(laps_times[[#This Row],[6]]),"DNF",CONCATENATE(RANK(rounds_cum_time[[#This Row],[6]],rounds_cum_time[6],1),"."))</f>
        <v>81.</v>
      </c>
      <c r="P71" s="142" t="str">
        <f>IF(ISBLANK(laps_times[[#This Row],[7]]),"DNF",CONCATENATE(RANK(rounds_cum_time[[#This Row],[7]],rounds_cum_time[7],1),"."))</f>
        <v>79.</v>
      </c>
      <c r="Q71" s="142" t="str">
        <f>IF(ISBLANK(laps_times[[#This Row],[8]]),"DNF",CONCATENATE(RANK(rounds_cum_time[[#This Row],[8]],rounds_cum_time[8],1),"."))</f>
        <v>78.</v>
      </c>
      <c r="R71" s="142" t="str">
        <f>IF(ISBLANK(laps_times[[#This Row],[9]]),"DNF",CONCATENATE(RANK(rounds_cum_time[[#This Row],[9]],rounds_cum_time[9],1),"."))</f>
        <v>78.</v>
      </c>
      <c r="S71" s="142" t="str">
        <f>IF(ISBLANK(laps_times[[#This Row],[10]]),"DNF",CONCATENATE(RANK(rounds_cum_time[[#This Row],[10]],rounds_cum_time[10],1),"."))</f>
        <v>79.</v>
      </c>
      <c r="T71" s="142" t="str">
        <f>IF(ISBLANK(laps_times[[#This Row],[11]]),"DNF",CONCATENATE(RANK(rounds_cum_time[[#This Row],[11]],rounds_cum_time[11],1),"."))</f>
        <v>80.</v>
      </c>
      <c r="U71" s="142" t="str">
        <f>IF(ISBLANK(laps_times[[#This Row],[12]]),"DNF",CONCATENATE(RANK(rounds_cum_time[[#This Row],[12]],rounds_cum_time[12],1),"."))</f>
        <v>80.</v>
      </c>
      <c r="V71" s="142" t="str">
        <f>IF(ISBLANK(laps_times[[#This Row],[13]]),"DNF",CONCATENATE(RANK(rounds_cum_time[[#This Row],[13]],rounds_cum_time[13],1),"."))</f>
        <v>79.</v>
      </c>
      <c r="W71" s="142" t="str">
        <f>IF(ISBLANK(laps_times[[#This Row],[14]]),"DNF",CONCATENATE(RANK(rounds_cum_time[[#This Row],[14]],rounds_cum_time[14],1),"."))</f>
        <v>79.</v>
      </c>
      <c r="X71" s="142" t="str">
        <f>IF(ISBLANK(laps_times[[#This Row],[15]]),"DNF",CONCATENATE(RANK(rounds_cum_time[[#This Row],[15]],rounds_cum_time[15],1),"."))</f>
        <v>78.</v>
      </c>
      <c r="Y71" s="142" t="str">
        <f>IF(ISBLANK(laps_times[[#This Row],[16]]),"DNF",CONCATENATE(RANK(rounds_cum_time[[#This Row],[16]],rounds_cum_time[16],1),"."))</f>
        <v>79.</v>
      </c>
      <c r="Z71" s="142" t="str">
        <f>IF(ISBLANK(laps_times[[#This Row],[17]]),"DNF",CONCATENATE(RANK(rounds_cum_time[[#This Row],[17]],rounds_cum_time[17],1),"."))</f>
        <v>79.</v>
      </c>
      <c r="AA71" s="142" t="str">
        <f>IF(ISBLANK(laps_times[[#This Row],[18]]),"DNF",CONCATENATE(RANK(rounds_cum_time[[#This Row],[18]],rounds_cum_time[18],1),"."))</f>
        <v>79.</v>
      </c>
      <c r="AB71" s="142" t="str">
        <f>IF(ISBLANK(laps_times[[#This Row],[19]]),"DNF",CONCATENATE(RANK(rounds_cum_time[[#This Row],[19]],rounds_cum_time[19],1),"."))</f>
        <v>79.</v>
      </c>
      <c r="AC71" s="142" t="str">
        <f>IF(ISBLANK(laps_times[[#This Row],[20]]),"DNF",CONCATENATE(RANK(rounds_cum_time[[#This Row],[20]],rounds_cum_time[20],1),"."))</f>
        <v>79.</v>
      </c>
      <c r="AD71" s="142" t="str">
        <f>IF(ISBLANK(laps_times[[#This Row],[21]]),"DNF",CONCATENATE(RANK(rounds_cum_time[[#This Row],[21]],rounds_cum_time[21],1),"."))</f>
        <v>79.</v>
      </c>
      <c r="AE71" s="142" t="str">
        <f>IF(ISBLANK(laps_times[[#This Row],[22]]),"DNF",CONCATENATE(RANK(rounds_cum_time[[#This Row],[22]],rounds_cum_time[22],1),"."))</f>
        <v>79.</v>
      </c>
      <c r="AF71" s="142" t="str">
        <f>IF(ISBLANK(laps_times[[#This Row],[23]]),"DNF",CONCATENATE(RANK(rounds_cum_time[[#This Row],[23]],rounds_cum_time[23],1),"."))</f>
        <v>81.</v>
      </c>
      <c r="AG71" s="142" t="str">
        <f>IF(ISBLANK(laps_times[[#This Row],[24]]),"DNF",CONCATENATE(RANK(rounds_cum_time[[#This Row],[24]],rounds_cum_time[24],1),"."))</f>
        <v>80.</v>
      </c>
      <c r="AH71" s="142" t="str">
        <f>IF(ISBLANK(laps_times[[#This Row],[25]]),"DNF",CONCATENATE(RANK(rounds_cum_time[[#This Row],[25]],rounds_cum_time[25],1),"."))</f>
        <v>80.</v>
      </c>
      <c r="AI71" s="142" t="str">
        <f>IF(ISBLANK(laps_times[[#This Row],[26]]),"DNF",CONCATENATE(RANK(rounds_cum_time[[#This Row],[26]],rounds_cum_time[26],1),"."))</f>
        <v>80.</v>
      </c>
      <c r="AJ71" s="142" t="str">
        <f>IF(ISBLANK(laps_times[[#This Row],[27]]),"DNF",CONCATENATE(RANK(rounds_cum_time[[#This Row],[27]],rounds_cum_time[27],1),"."))</f>
        <v>79.</v>
      </c>
      <c r="AK71" s="142" t="str">
        <f>IF(ISBLANK(laps_times[[#This Row],[28]]),"DNF",CONCATENATE(RANK(rounds_cum_time[[#This Row],[28]],rounds_cum_time[28],1),"."))</f>
        <v>76.</v>
      </c>
      <c r="AL71" s="142" t="str">
        <f>IF(ISBLANK(laps_times[[#This Row],[29]]),"DNF",CONCATENATE(RANK(rounds_cum_time[[#This Row],[29]],rounds_cum_time[29],1),"."))</f>
        <v>76.</v>
      </c>
      <c r="AM71" s="142" t="str">
        <f>IF(ISBLANK(laps_times[[#This Row],[30]]),"DNF",CONCATENATE(RANK(rounds_cum_time[[#This Row],[30]],rounds_cum_time[30],1),"."))</f>
        <v>76.</v>
      </c>
      <c r="AN71" s="142" t="str">
        <f>IF(ISBLANK(laps_times[[#This Row],[31]]),"DNF",CONCATENATE(RANK(rounds_cum_time[[#This Row],[31]],rounds_cum_time[31],1),"."))</f>
        <v>77.</v>
      </c>
      <c r="AO71" s="142" t="str">
        <f>IF(ISBLANK(laps_times[[#This Row],[32]]),"DNF",CONCATENATE(RANK(rounds_cum_time[[#This Row],[32]],rounds_cum_time[32],1),"."))</f>
        <v>76.</v>
      </c>
      <c r="AP71" s="142" t="str">
        <f>IF(ISBLANK(laps_times[[#This Row],[33]]),"DNF",CONCATENATE(RANK(rounds_cum_time[[#This Row],[33]],rounds_cum_time[33],1),"."))</f>
        <v>75.</v>
      </c>
      <c r="AQ71" s="142" t="str">
        <f>IF(ISBLANK(laps_times[[#This Row],[34]]),"DNF",CONCATENATE(RANK(rounds_cum_time[[#This Row],[34]],rounds_cum_time[34],1),"."))</f>
        <v>75.</v>
      </c>
      <c r="AR71" s="142" t="str">
        <f>IF(ISBLANK(laps_times[[#This Row],[35]]),"DNF",CONCATENATE(RANK(rounds_cum_time[[#This Row],[35]],rounds_cum_time[35],1),"."))</f>
        <v>75.</v>
      </c>
      <c r="AS71" s="142" t="str">
        <f>IF(ISBLANK(laps_times[[#This Row],[36]]),"DNF",CONCATENATE(RANK(rounds_cum_time[[#This Row],[36]],rounds_cum_time[36],1),"."))</f>
        <v>75.</v>
      </c>
      <c r="AT71" s="142" t="str">
        <f>IF(ISBLANK(laps_times[[#This Row],[37]]),"DNF",CONCATENATE(RANK(rounds_cum_time[[#This Row],[37]],rounds_cum_time[37],1),"."))</f>
        <v>74.</v>
      </c>
      <c r="AU71" s="142" t="str">
        <f>IF(ISBLANK(laps_times[[#This Row],[38]]),"DNF",CONCATENATE(RANK(rounds_cum_time[[#This Row],[38]],rounds_cum_time[38],1),"."))</f>
        <v>75.</v>
      </c>
      <c r="AV71" s="142" t="str">
        <f>IF(ISBLANK(laps_times[[#This Row],[39]]),"DNF",CONCATENATE(RANK(rounds_cum_time[[#This Row],[39]],rounds_cum_time[39],1),"."))</f>
        <v>76.</v>
      </c>
      <c r="AW71" s="142" t="str">
        <f>IF(ISBLANK(laps_times[[#This Row],[40]]),"DNF",CONCATENATE(RANK(rounds_cum_time[[#This Row],[40]],rounds_cum_time[40],1),"."))</f>
        <v>74.</v>
      </c>
      <c r="AX71" s="142" t="str">
        <f>IF(ISBLANK(laps_times[[#This Row],[41]]),"DNF",CONCATENATE(RANK(rounds_cum_time[[#This Row],[41]],rounds_cum_time[41],1),"."))</f>
        <v>74.</v>
      </c>
      <c r="AY71" s="142" t="str">
        <f>IF(ISBLANK(laps_times[[#This Row],[42]]),"DNF",CONCATENATE(RANK(rounds_cum_time[[#This Row],[42]],rounds_cum_time[42],1),"."))</f>
        <v>74.</v>
      </c>
      <c r="AZ71" s="142" t="str">
        <f>IF(ISBLANK(laps_times[[#This Row],[43]]),"DNF",CONCATENATE(RANK(rounds_cum_time[[#This Row],[43]],rounds_cum_time[43],1),"."))</f>
        <v>74.</v>
      </c>
      <c r="BA71" s="142" t="str">
        <f>IF(ISBLANK(laps_times[[#This Row],[44]]),"DNF",CONCATENATE(RANK(rounds_cum_time[[#This Row],[44]],rounds_cum_time[44],1),"."))</f>
        <v>74.</v>
      </c>
      <c r="BB71" s="142" t="str">
        <f>IF(ISBLANK(laps_times[[#This Row],[45]]),"DNF",CONCATENATE(RANK(rounds_cum_time[[#This Row],[45]],rounds_cum_time[45],1),"."))</f>
        <v>74.</v>
      </c>
      <c r="BC71" s="142" t="str">
        <f>IF(ISBLANK(laps_times[[#This Row],[46]]),"DNF",CONCATENATE(RANK(rounds_cum_time[[#This Row],[46]],rounds_cum_time[46],1),"."))</f>
        <v>74.</v>
      </c>
      <c r="BD71" s="142" t="str">
        <f>IF(ISBLANK(laps_times[[#This Row],[47]]),"DNF",CONCATENATE(RANK(rounds_cum_time[[#This Row],[47]],rounds_cum_time[47],1),"."))</f>
        <v>73.</v>
      </c>
      <c r="BE71" s="142" t="str">
        <f>IF(ISBLANK(laps_times[[#This Row],[48]]),"DNF",CONCATENATE(RANK(rounds_cum_time[[#This Row],[48]],rounds_cum_time[48],1),"."))</f>
        <v>72.</v>
      </c>
      <c r="BF71" s="142" t="str">
        <f>IF(ISBLANK(laps_times[[#This Row],[49]]),"DNF",CONCATENATE(RANK(rounds_cum_time[[#This Row],[49]],rounds_cum_time[49],1),"."))</f>
        <v>72.</v>
      </c>
      <c r="BG71" s="142" t="str">
        <f>IF(ISBLANK(laps_times[[#This Row],[50]]),"DNF",CONCATENATE(RANK(rounds_cum_time[[#This Row],[50]],rounds_cum_time[50],1),"."))</f>
        <v>72.</v>
      </c>
      <c r="BH71" s="142" t="str">
        <f>IF(ISBLANK(laps_times[[#This Row],[51]]),"DNF",CONCATENATE(RANK(rounds_cum_time[[#This Row],[51]],rounds_cum_time[51],1),"."))</f>
        <v>72.</v>
      </c>
      <c r="BI71" s="142" t="str">
        <f>IF(ISBLANK(laps_times[[#This Row],[52]]),"DNF",CONCATENATE(RANK(rounds_cum_time[[#This Row],[52]],rounds_cum_time[52],1),"."))</f>
        <v>71.</v>
      </c>
      <c r="BJ71" s="142" t="str">
        <f>IF(ISBLANK(laps_times[[#This Row],[53]]),"DNF",CONCATENATE(RANK(rounds_cum_time[[#This Row],[53]],rounds_cum_time[53],1),"."))</f>
        <v>70.</v>
      </c>
      <c r="BK71" s="142" t="str">
        <f>IF(ISBLANK(laps_times[[#This Row],[54]]),"DNF",CONCATENATE(RANK(rounds_cum_time[[#This Row],[54]],rounds_cum_time[54],1),"."))</f>
        <v>70.</v>
      </c>
      <c r="BL71" s="142" t="str">
        <f>IF(ISBLANK(laps_times[[#This Row],[55]]),"DNF",CONCATENATE(RANK(rounds_cum_time[[#This Row],[55]],rounds_cum_time[55],1),"."))</f>
        <v>70.</v>
      </c>
      <c r="BM71" s="142" t="str">
        <f>IF(ISBLANK(laps_times[[#This Row],[56]]),"DNF",CONCATENATE(RANK(rounds_cum_time[[#This Row],[56]],rounds_cum_time[56],1),"."))</f>
        <v>69.</v>
      </c>
      <c r="BN71" s="142" t="str">
        <f>IF(ISBLANK(laps_times[[#This Row],[57]]),"DNF",CONCATENATE(RANK(rounds_cum_time[[#This Row],[57]],rounds_cum_time[57],1),"."))</f>
        <v>70.</v>
      </c>
      <c r="BO71" s="142" t="str">
        <f>IF(ISBLANK(laps_times[[#This Row],[58]]),"DNF",CONCATENATE(RANK(rounds_cum_time[[#This Row],[58]],rounds_cum_time[58],1),"."))</f>
        <v>68.</v>
      </c>
      <c r="BP71" s="142" t="str">
        <f>IF(ISBLANK(laps_times[[#This Row],[59]]),"DNF",CONCATENATE(RANK(rounds_cum_time[[#This Row],[59]],rounds_cum_time[59],1),"."))</f>
        <v>68.</v>
      </c>
      <c r="BQ71" s="142" t="str">
        <f>IF(ISBLANK(laps_times[[#This Row],[60]]),"DNF",CONCATENATE(RANK(rounds_cum_time[[#This Row],[60]],rounds_cum_time[60],1),"."))</f>
        <v>68.</v>
      </c>
      <c r="BR71" s="142" t="str">
        <f>IF(ISBLANK(laps_times[[#This Row],[61]]),"DNF",CONCATENATE(RANK(rounds_cum_time[[#This Row],[61]],rounds_cum_time[61],1),"."))</f>
        <v>68.</v>
      </c>
      <c r="BS71" s="142" t="str">
        <f>IF(ISBLANK(laps_times[[#This Row],[62]]),"DNF",CONCATENATE(RANK(rounds_cum_time[[#This Row],[62]],rounds_cum_time[62],1),"."))</f>
        <v>66.</v>
      </c>
      <c r="BT71" s="143" t="str">
        <f>IF(ISBLANK(laps_times[[#This Row],[63]]),"DNF",CONCATENATE(RANK(rounds_cum_time[[#This Row],[63]],rounds_cum_time[63],1),"."))</f>
        <v>66.</v>
      </c>
    </row>
    <row r="72" spans="2:72" x14ac:dyDescent="0.2">
      <c r="B72" s="130">
        <f>laps_times[[#This Row],[poř]]</f>
        <v>67</v>
      </c>
      <c r="C72" s="141">
        <f>laps_times[[#This Row],[s.č.]]</f>
        <v>61</v>
      </c>
      <c r="D72" s="131" t="str">
        <f>laps_times[[#This Row],[jméno]]</f>
        <v>Hodr David</v>
      </c>
      <c r="E72" s="132">
        <f>laps_times[[#This Row],[roč]]</f>
        <v>1984</v>
      </c>
      <c r="F72" s="132" t="str">
        <f>laps_times[[#This Row],[kat]]</f>
        <v>MA</v>
      </c>
      <c r="G72" s="132">
        <f>laps_times[[#This Row],[poř_kat]]</f>
        <v>16</v>
      </c>
      <c r="H72" s="131" t="str">
        <f>laps_times[[#This Row],[klub]]</f>
        <v>Superior Rubena Team</v>
      </c>
      <c r="I72" s="134">
        <f>laps_times[[#This Row],[celk. čas]]</f>
        <v>0.16371628472222222</v>
      </c>
      <c r="J72" s="142" t="str">
        <f>IF(ISBLANK(laps_times[[#This Row],[1]]),"DNF",CONCATENATE(RANK(rounds_cum_time[[#This Row],[1]],rounds_cum_time[1],1),"."))</f>
        <v>68.</v>
      </c>
      <c r="K72" s="142" t="str">
        <f>IF(ISBLANK(laps_times[[#This Row],[2]]),"DNF",CONCATENATE(RANK(rounds_cum_time[[#This Row],[2]],rounds_cum_time[2],1),"."))</f>
        <v>61.</v>
      </c>
      <c r="L72" s="142" t="str">
        <f>IF(ISBLANK(laps_times[[#This Row],[3]]),"DNF",CONCATENATE(RANK(rounds_cum_time[[#This Row],[3]],rounds_cum_time[3],1),"."))</f>
        <v>59.</v>
      </c>
      <c r="M72" s="142" t="str">
        <f>IF(ISBLANK(laps_times[[#This Row],[4]]),"DNF",CONCATENATE(RANK(rounds_cum_time[[#This Row],[4]],rounds_cum_time[4],1),"."))</f>
        <v>59.</v>
      </c>
      <c r="N72" s="142" t="str">
        <f>IF(ISBLANK(laps_times[[#This Row],[5]]),"DNF",CONCATENATE(RANK(rounds_cum_time[[#This Row],[5]],rounds_cum_time[5],1),"."))</f>
        <v>57.</v>
      </c>
      <c r="O72" s="142" t="str">
        <f>IF(ISBLANK(laps_times[[#This Row],[6]]),"DNF",CONCATENATE(RANK(rounds_cum_time[[#This Row],[6]],rounds_cum_time[6],1),"."))</f>
        <v>57.</v>
      </c>
      <c r="P72" s="142" t="str">
        <f>IF(ISBLANK(laps_times[[#This Row],[7]]),"DNF",CONCATENATE(RANK(rounds_cum_time[[#This Row],[7]],rounds_cum_time[7],1),"."))</f>
        <v>55.</v>
      </c>
      <c r="Q72" s="142" t="str">
        <f>IF(ISBLANK(laps_times[[#This Row],[8]]),"DNF",CONCATENATE(RANK(rounds_cum_time[[#This Row],[8]],rounds_cum_time[8],1),"."))</f>
        <v>55.</v>
      </c>
      <c r="R72" s="142" t="str">
        <f>IF(ISBLANK(laps_times[[#This Row],[9]]),"DNF",CONCATENATE(RANK(rounds_cum_time[[#This Row],[9]],rounds_cum_time[9],1),"."))</f>
        <v>52.</v>
      </c>
      <c r="S72" s="142" t="str">
        <f>IF(ISBLANK(laps_times[[#This Row],[10]]),"DNF",CONCATENATE(RANK(rounds_cum_time[[#This Row],[10]],rounds_cum_time[10],1),"."))</f>
        <v>50.</v>
      </c>
      <c r="T72" s="142" t="str">
        <f>IF(ISBLANK(laps_times[[#This Row],[11]]),"DNF",CONCATENATE(RANK(rounds_cum_time[[#This Row],[11]],rounds_cum_time[11],1),"."))</f>
        <v>49.</v>
      </c>
      <c r="U72" s="142" t="str">
        <f>IF(ISBLANK(laps_times[[#This Row],[12]]),"DNF",CONCATENATE(RANK(rounds_cum_time[[#This Row],[12]],rounds_cum_time[12],1),"."))</f>
        <v>50.</v>
      </c>
      <c r="V72" s="142" t="str">
        <f>IF(ISBLANK(laps_times[[#This Row],[13]]),"DNF",CONCATENATE(RANK(rounds_cum_time[[#This Row],[13]],rounds_cum_time[13],1),"."))</f>
        <v>48.</v>
      </c>
      <c r="W72" s="142" t="str">
        <f>IF(ISBLANK(laps_times[[#This Row],[14]]),"DNF",CONCATENATE(RANK(rounds_cum_time[[#This Row],[14]],rounds_cum_time[14],1),"."))</f>
        <v>48.</v>
      </c>
      <c r="X72" s="142" t="str">
        <f>IF(ISBLANK(laps_times[[#This Row],[15]]),"DNF",CONCATENATE(RANK(rounds_cum_time[[#This Row],[15]],rounds_cum_time[15],1),"."))</f>
        <v>47.</v>
      </c>
      <c r="Y72" s="142" t="str">
        <f>IF(ISBLANK(laps_times[[#This Row],[16]]),"DNF",CONCATENATE(RANK(rounds_cum_time[[#This Row],[16]],rounds_cum_time[16],1),"."))</f>
        <v>46.</v>
      </c>
      <c r="Z72" s="142" t="str">
        <f>IF(ISBLANK(laps_times[[#This Row],[17]]),"DNF",CONCATENATE(RANK(rounds_cum_time[[#This Row],[17]],rounds_cum_time[17],1),"."))</f>
        <v>46.</v>
      </c>
      <c r="AA72" s="142" t="str">
        <f>IF(ISBLANK(laps_times[[#This Row],[18]]),"DNF",CONCATENATE(RANK(rounds_cum_time[[#This Row],[18]],rounds_cum_time[18],1),"."))</f>
        <v>46.</v>
      </c>
      <c r="AB72" s="142" t="str">
        <f>IF(ISBLANK(laps_times[[#This Row],[19]]),"DNF",CONCATENATE(RANK(rounds_cum_time[[#This Row],[19]],rounds_cum_time[19],1),"."))</f>
        <v>46.</v>
      </c>
      <c r="AC72" s="142" t="str">
        <f>IF(ISBLANK(laps_times[[#This Row],[20]]),"DNF",CONCATENATE(RANK(rounds_cum_time[[#This Row],[20]],rounds_cum_time[20],1),"."))</f>
        <v>47.</v>
      </c>
      <c r="AD72" s="142" t="str">
        <f>IF(ISBLANK(laps_times[[#This Row],[21]]),"DNF",CONCATENATE(RANK(rounds_cum_time[[#This Row],[21]],rounds_cum_time[21],1),"."))</f>
        <v>46.</v>
      </c>
      <c r="AE72" s="142" t="str">
        <f>IF(ISBLANK(laps_times[[#This Row],[22]]),"DNF",CONCATENATE(RANK(rounds_cum_time[[#This Row],[22]],rounds_cum_time[22],1),"."))</f>
        <v>45.</v>
      </c>
      <c r="AF72" s="142" t="str">
        <f>IF(ISBLANK(laps_times[[#This Row],[23]]),"DNF",CONCATENATE(RANK(rounds_cum_time[[#This Row],[23]],rounds_cum_time[23],1),"."))</f>
        <v>44.</v>
      </c>
      <c r="AG72" s="142" t="str">
        <f>IF(ISBLANK(laps_times[[#This Row],[24]]),"DNF",CONCATENATE(RANK(rounds_cum_time[[#This Row],[24]],rounds_cum_time[24],1),"."))</f>
        <v>44.</v>
      </c>
      <c r="AH72" s="142" t="str">
        <f>IF(ISBLANK(laps_times[[#This Row],[25]]),"DNF",CONCATENATE(RANK(rounds_cum_time[[#This Row],[25]],rounds_cum_time[25],1),"."))</f>
        <v>44.</v>
      </c>
      <c r="AI72" s="142" t="str">
        <f>IF(ISBLANK(laps_times[[#This Row],[26]]),"DNF",CONCATENATE(RANK(rounds_cum_time[[#This Row],[26]],rounds_cum_time[26],1),"."))</f>
        <v>44.</v>
      </c>
      <c r="AJ72" s="142" t="str">
        <f>IF(ISBLANK(laps_times[[#This Row],[27]]),"DNF",CONCATENATE(RANK(rounds_cum_time[[#This Row],[27]],rounds_cum_time[27],1),"."))</f>
        <v>44.</v>
      </c>
      <c r="AK72" s="142" t="str">
        <f>IF(ISBLANK(laps_times[[#This Row],[28]]),"DNF",CONCATENATE(RANK(rounds_cum_time[[#This Row],[28]],rounds_cum_time[28],1),"."))</f>
        <v>43.</v>
      </c>
      <c r="AL72" s="142" t="str">
        <f>IF(ISBLANK(laps_times[[#This Row],[29]]),"DNF",CONCATENATE(RANK(rounds_cum_time[[#This Row],[29]],rounds_cum_time[29],1),"."))</f>
        <v>42.</v>
      </c>
      <c r="AM72" s="142" t="str">
        <f>IF(ISBLANK(laps_times[[#This Row],[30]]),"DNF",CONCATENATE(RANK(rounds_cum_time[[#This Row],[30]],rounds_cum_time[30],1),"."))</f>
        <v>42.</v>
      </c>
      <c r="AN72" s="142" t="str">
        <f>IF(ISBLANK(laps_times[[#This Row],[31]]),"DNF",CONCATENATE(RANK(rounds_cum_time[[#This Row],[31]],rounds_cum_time[31],1),"."))</f>
        <v>41.</v>
      </c>
      <c r="AO72" s="142" t="str">
        <f>IF(ISBLANK(laps_times[[#This Row],[32]]),"DNF",CONCATENATE(RANK(rounds_cum_time[[#This Row],[32]],rounds_cum_time[32],1),"."))</f>
        <v>40.</v>
      </c>
      <c r="AP72" s="142" t="str">
        <f>IF(ISBLANK(laps_times[[#This Row],[33]]),"DNF",CONCATENATE(RANK(rounds_cum_time[[#This Row],[33]],rounds_cum_time[33],1),"."))</f>
        <v>39.</v>
      </c>
      <c r="AQ72" s="142" t="str">
        <f>IF(ISBLANK(laps_times[[#This Row],[34]]),"DNF",CONCATENATE(RANK(rounds_cum_time[[#This Row],[34]],rounds_cum_time[34],1),"."))</f>
        <v>41.</v>
      </c>
      <c r="AR72" s="142" t="str">
        <f>IF(ISBLANK(laps_times[[#This Row],[35]]),"DNF",CONCATENATE(RANK(rounds_cum_time[[#This Row],[35]],rounds_cum_time[35],1),"."))</f>
        <v>39.</v>
      </c>
      <c r="AS72" s="142" t="str">
        <f>IF(ISBLANK(laps_times[[#This Row],[36]]),"DNF",CONCATENATE(RANK(rounds_cum_time[[#This Row],[36]],rounds_cum_time[36],1),"."))</f>
        <v>40.</v>
      </c>
      <c r="AT72" s="142" t="str">
        <f>IF(ISBLANK(laps_times[[#This Row],[37]]),"DNF",CONCATENATE(RANK(rounds_cum_time[[#This Row],[37]],rounds_cum_time[37],1),"."))</f>
        <v>44.</v>
      </c>
      <c r="AU72" s="142" t="str">
        <f>IF(ISBLANK(laps_times[[#This Row],[38]]),"DNF",CONCATENATE(RANK(rounds_cum_time[[#This Row],[38]],rounds_cum_time[38],1),"."))</f>
        <v>42.</v>
      </c>
      <c r="AV72" s="142" t="str">
        <f>IF(ISBLANK(laps_times[[#This Row],[39]]),"DNF",CONCATENATE(RANK(rounds_cum_time[[#This Row],[39]],rounds_cum_time[39],1),"."))</f>
        <v>43.</v>
      </c>
      <c r="AW72" s="142" t="str">
        <f>IF(ISBLANK(laps_times[[#This Row],[40]]),"DNF",CONCATENATE(RANK(rounds_cum_time[[#This Row],[40]],rounds_cum_time[40],1),"."))</f>
        <v>44.</v>
      </c>
      <c r="AX72" s="142" t="str">
        <f>IF(ISBLANK(laps_times[[#This Row],[41]]),"DNF",CONCATENATE(RANK(rounds_cum_time[[#This Row],[41]],rounds_cum_time[41],1),"."))</f>
        <v>44.</v>
      </c>
      <c r="AY72" s="142" t="str">
        <f>IF(ISBLANK(laps_times[[#This Row],[42]]),"DNF",CONCATENATE(RANK(rounds_cum_time[[#This Row],[42]],rounds_cum_time[42],1),"."))</f>
        <v>44.</v>
      </c>
      <c r="AZ72" s="142" t="str">
        <f>IF(ISBLANK(laps_times[[#This Row],[43]]),"DNF",CONCATENATE(RANK(rounds_cum_time[[#This Row],[43]],rounds_cum_time[43],1),"."))</f>
        <v>50.</v>
      </c>
      <c r="BA72" s="142" t="str">
        <f>IF(ISBLANK(laps_times[[#This Row],[44]]),"DNF",CONCATENATE(RANK(rounds_cum_time[[#This Row],[44]],rounds_cum_time[44],1),"."))</f>
        <v>50.</v>
      </c>
      <c r="BB72" s="142" t="str">
        <f>IF(ISBLANK(laps_times[[#This Row],[45]]),"DNF",CONCATENATE(RANK(rounds_cum_time[[#This Row],[45]],rounds_cum_time[45],1),"."))</f>
        <v>53.</v>
      </c>
      <c r="BC72" s="142" t="str">
        <f>IF(ISBLANK(laps_times[[#This Row],[46]]),"DNF",CONCATENATE(RANK(rounds_cum_time[[#This Row],[46]],rounds_cum_time[46],1),"."))</f>
        <v>56.</v>
      </c>
      <c r="BD72" s="142" t="str">
        <f>IF(ISBLANK(laps_times[[#This Row],[47]]),"DNF",CONCATENATE(RANK(rounds_cum_time[[#This Row],[47]],rounds_cum_time[47],1),"."))</f>
        <v>56.</v>
      </c>
      <c r="BE72" s="142" t="str">
        <f>IF(ISBLANK(laps_times[[#This Row],[48]]),"DNF",CONCATENATE(RANK(rounds_cum_time[[#This Row],[48]],rounds_cum_time[48],1),"."))</f>
        <v>61.</v>
      </c>
      <c r="BF72" s="142" t="str">
        <f>IF(ISBLANK(laps_times[[#This Row],[49]]),"DNF",CONCATENATE(RANK(rounds_cum_time[[#This Row],[49]],rounds_cum_time[49],1),"."))</f>
        <v>62.</v>
      </c>
      <c r="BG72" s="142" t="str">
        <f>IF(ISBLANK(laps_times[[#This Row],[50]]),"DNF",CONCATENATE(RANK(rounds_cum_time[[#This Row],[50]],rounds_cum_time[50],1),"."))</f>
        <v>62.</v>
      </c>
      <c r="BH72" s="142" t="str">
        <f>IF(ISBLANK(laps_times[[#This Row],[51]]),"DNF",CONCATENATE(RANK(rounds_cum_time[[#This Row],[51]],rounds_cum_time[51],1),"."))</f>
        <v>61.</v>
      </c>
      <c r="BI72" s="142" t="str">
        <f>IF(ISBLANK(laps_times[[#This Row],[52]]),"DNF",CONCATENATE(RANK(rounds_cum_time[[#This Row],[52]],rounds_cum_time[52],1),"."))</f>
        <v>61.</v>
      </c>
      <c r="BJ72" s="142" t="str">
        <f>IF(ISBLANK(laps_times[[#This Row],[53]]),"DNF",CONCATENATE(RANK(rounds_cum_time[[#This Row],[53]],rounds_cum_time[53],1),"."))</f>
        <v>65.</v>
      </c>
      <c r="BK72" s="142" t="str">
        <f>IF(ISBLANK(laps_times[[#This Row],[54]]),"DNF",CONCATENATE(RANK(rounds_cum_time[[#This Row],[54]],rounds_cum_time[54],1),"."))</f>
        <v>65.</v>
      </c>
      <c r="BL72" s="142" t="str">
        <f>IF(ISBLANK(laps_times[[#This Row],[55]]),"DNF",CONCATENATE(RANK(rounds_cum_time[[#This Row],[55]],rounds_cum_time[55],1),"."))</f>
        <v>65.</v>
      </c>
      <c r="BM72" s="142" t="str">
        <f>IF(ISBLANK(laps_times[[#This Row],[56]]),"DNF",CONCATENATE(RANK(rounds_cum_time[[#This Row],[56]],rounds_cum_time[56],1),"."))</f>
        <v>65.</v>
      </c>
      <c r="BN72" s="142" t="str">
        <f>IF(ISBLANK(laps_times[[#This Row],[57]]),"DNF",CONCATENATE(RANK(rounds_cum_time[[#This Row],[57]],rounds_cum_time[57],1),"."))</f>
        <v>65.</v>
      </c>
      <c r="BO72" s="142" t="str">
        <f>IF(ISBLANK(laps_times[[#This Row],[58]]),"DNF",CONCATENATE(RANK(rounds_cum_time[[#This Row],[58]],rounds_cum_time[58],1),"."))</f>
        <v>65.</v>
      </c>
      <c r="BP72" s="142" t="str">
        <f>IF(ISBLANK(laps_times[[#This Row],[59]]),"DNF",CONCATENATE(RANK(rounds_cum_time[[#This Row],[59]],rounds_cum_time[59],1),"."))</f>
        <v>65.</v>
      </c>
      <c r="BQ72" s="142" t="str">
        <f>IF(ISBLANK(laps_times[[#This Row],[60]]),"DNF",CONCATENATE(RANK(rounds_cum_time[[#This Row],[60]],rounds_cum_time[60],1),"."))</f>
        <v>65.</v>
      </c>
      <c r="BR72" s="142" t="str">
        <f>IF(ISBLANK(laps_times[[#This Row],[61]]),"DNF",CONCATENATE(RANK(rounds_cum_time[[#This Row],[61]],rounds_cum_time[61],1),"."))</f>
        <v>66.</v>
      </c>
      <c r="BS72" s="142" t="str">
        <f>IF(ISBLANK(laps_times[[#This Row],[62]]),"DNF",CONCATENATE(RANK(rounds_cum_time[[#This Row],[62]],rounds_cum_time[62],1),"."))</f>
        <v>68.</v>
      </c>
      <c r="BT72" s="143" t="str">
        <f>IF(ISBLANK(laps_times[[#This Row],[63]]),"DNF",CONCATENATE(RANK(rounds_cum_time[[#This Row],[63]],rounds_cum_time[63],1),"."))</f>
        <v>67.</v>
      </c>
    </row>
    <row r="73" spans="2:72" x14ac:dyDescent="0.2">
      <c r="B73" s="130">
        <f>laps_times[[#This Row],[poř]]</f>
        <v>68</v>
      </c>
      <c r="C73" s="141">
        <f>laps_times[[#This Row],[s.č.]]</f>
        <v>134</v>
      </c>
      <c r="D73" s="131" t="str">
        <f>laps_times[[#This Row],[jméno]]</f>
        <v>Svobodová Veronika</v>
      </c>
      <c r="E73" s="132">
        <f>laps_times[[#This Row],[roč]]</f>
        <v>1986</v>
      </c>
      <c r="F73" s="132" t="str">
        <f>laps_times[[#This Row],[kat]]</f>
        <v>ZA</v>
      </c>
      <c r="G73" s="132">
        <f>laps_times[[#This Row],[poř_kat]]</f>
        <v>2</v>
      </c>
      <c r="H73" s="131" t="str">
        <f>laps_times[[#This Row],[klub]]</f>
        <v>Varnsdorf</v>
      </c>
      <c r="I73" s="134">
        <f>laps_times[[#This Row],[celk. čas]]</f>
        <v>0.16393518518518518</v>
      </c>
      <c r="J73" s="142" t="str">
        <f>IF(ISBLANK(laps_times[[#This Row],[1]]),"DNF",CONCATENATE(RANK(rounds_cum_time[[#This Row],[1]],rounds_cum_time[1],1),"."))</f>
        <v>76.</v>
      </c>
      <c r="K73" s="142" t="str">
        <f>IF(ISBLANK(laps_times[[#This Row],[2]]),"DNF",CONCATENATE(RANK(rounds_cum_time[[#This Row],[2]],rounds_cum_time[2],1),"."))</f>
        <v>75.</v>
      </c>
      <c r="L73" s="142" t="str">
        <f>IF(ISBLANK(laps_times[[#This Row],[3]]),"DNF",CONCATENATE(RANK(rounds_cum_time[[#This Row],[3]],rounds_cum_time[3],1),"."))</f>
        <v>75.</v>
      </c>
      <c r="M73" s="142" t="str">
        <f>IF(ISBLANK(laps_times[[#This Row],[4]]),"DNF",CONCATENATE(RANK(rounds_cum_time[[#This Row],[4]],rounds_cum_time[4],1),"."))</f>
        <v>76.</v>
      </c>
      <c r="N73" s="142" t="str">
        <f>IF(ISBLANK(laps_times[[#This Row],[5]]),"DNF",CONCATENATE(RANK(rounds_cum_time[[#This Row],[5]],rounds_cum_time[5],1),"."))</f>
        <v>76.</v>
      </c>
      <c r="O73" s="142" t="str">
        <f>IF(ISBLANK(laps_times[[#This Row],[6]]),"DNF",CONCATENATE(RANK(rounds_cum_time[[#This Row],[6]],rounds_cum_time[6],1),"."))</f>
        <v>76.</v>
      </c>
      <c r="P73" s="142" t="str">
        <f>IF(ISBLANK(laps_times[[#This Row],[7]]),"DNF",CONCATENATE(RANK(rounds_cum_time[[#This Row],[7]],rounds_cum_time[7],1),"."))</f>
        <v>75.</v>
      </c>
      <c r="Q73" s="142" t="str">
        <f>IF(ISBLANK(laps_times[[#This Row],[8]]),"DNF",CONCATENATE(RANK(rounds_cum_time[[#This Row],[8]],rounds_cum_time[8],1),"."))</f>
        <v>75.</v>
      </c>
      <c r="R73" s="142" t="str">
        <f>IF(ISBLANK(laps_times[[#This Row],[9]]),"DNF",CONCATENATE(RANK(rounds_cum_time[[#This Row],[9]],rounds_cum_time[9],1),"."))</f>
        <v>74.</v>
      </c>
      <c r="S73" s="142" t="str">
        <f>IF(ISBLANK(laps_times[[#This Row],[10]]),"DNF",CONCATENATE(RANK(rounds_cum_time[[#This Row],[10]],rounds_cum_time[10],1),"."))</f>
        <v>75.</v>
      </c>
      <c r="T73" s="142" t="str">
        <f>IF(ISBLANK(laps_times[[#This Row],[11]]),"DNF",CONCATENATE(RANK(rounds_cum_time[[#This Row],[11]],rounds_cum_time[11],1),"."))</f>
        <v>76.</v>
      </c>
      <c r="U73" s="142" t="str">
        <f>IF(ISBLANK(laps_times[[#This Row],[12]]),"DNF",CONCATENATE(RANK(rounds_cum_time[[#This Row],[12]],rounds_cum_time[12],1),"."))</f>
        <v>77.</v>
      </c>
      <c r="V73" s="142" t="str">
        <f>IF(ISBLANK(laps_times[[#This Row],[13]]),"DNF",CONCATENATE(RANK(rounds_cum_time[[#This Row],[13]],rounds_cum_time[13],1),"."))</f>
        <v>77.</v>
      </c>
      <c r="W73" s="142" t="str">
        <f>IF(ISBLANK(laps_times[[#This Row],[14]]),"DNF",CONCATENATE(RANK(rounds_cum_time[[#This Row],[14]],rounds_cum_time[14],1),"."))</f>
        <v>77.</v>
      </c>
      <c r="X73" s="142" t="str">
        <f>IF(ISBLANK(laps_times[[#This Row],[15]]),"DNF",CONCATENATE(RANK(rounds_cum_time[[#This Row],[15]],rounds_cum_time[15],1),"."))</f>
        <v>80.</v>
      </c>
      <c r="Y73" s="142" t="str">
        <f>IF(ISBLANK(laps_times[[#This Row],[16]]),"DNF",CONCATENATE(RANK(rounds_cum_time[[#This Row],[16]],rounds_cum_time[16],1),"."))</f>
        <v>78.</v>
      </c>
      <c r="Z73" s="142" t="str">
        <f>IF(ISBLANK(laps_times[[#This Row],[17]]),"DNF",CONCATENATE(RANK(rounds_cum_time[[#This Row],[17]],rounds_cum_time[17],1),"."))</f>
        <v>77.</v>
      </c>
      <c r="AA73" s="142" t="str">
        <f>IF(ISBLANK(laps_times[[#This Row],[18]]),"DNF",CONCATENATE(RANK(rounds_cum_time[[#This Row],[18]],rounds_cum_time[18],1),"."))</f>
        <v>77.</v>
      </c>
      <c r="AB73" s="142" t="str">
        <f>IF(ISBLANK(laps_times[[#This Row],[19]]),"DNF",CONCATENATE(RANK(rounds_cum_time[[#This Row],[19]],rounds_cum_time[19],1),"."))</f>
        <v>76.</v>
      </c>
      <c r="AC73" s="142" t="str">
        <f>IF(ISBLANK(laps_times[[#This Row],[20]]),"DNF",CONCATENATE(RANK(rounds_cum_time[[#This Row],[20]],rounds_cum_time[20],1),"."))</f>
        <v>75.</v>
      </c>
      <c r="AD73" s="142" t="str">
        <f>IF(ISBLANK(laps_times[[#This Row],[21]]),"DNF",CONCATENATE(RANK(rounds_cum_time[[#This Row],[21]],rounds_cum_time[21],1),"."))</f>
        <v>75.</v>
      </c>
      <c r="AE73" s="142" t="str">
        <f>IF(ISBLANK(laps_times[[#This Row],[22]]),"DNF",CONCATENATE(RANK(rounds_cum_time[[#This Row],[22]],rounds_cum_time[22],1),"."))</f>
        <v>75.</v>
      </c>
      <c r="AF73" s="142" t="str">
        <f>IF(ISBLANK(laps_times[[#This Row],[23]]),"DNF",CONCATENATE(RANK(rounds_cum_time[[#This Row],[23]],rounds_cum_time[23],1),"."))</f>
        <v>74.</v>
      </c>
      <c r="AG73" s="142" t="str">
        <f>IF(ISBLANK(laps_times[[#This Row],[24]]),"DNF",CONCATENATE(RANK(rounds_cum_time[[#This Row],[24]],rounds_cum_time[24],1),"."))</f>
        <v>75.</v>
      </c>
      <c r="AH73" s="142" t="str">
        <f>IF(ISBLANK(laps_times[[#This Row],[25]]),"DNF",CONCATENATE(RANK(rounds_cum_time[[#This Row],[25]],rounds_cum_time[25],1),"."))</f>
        <v>75.</v>
      </c>
      <c r="AI73" s="142" t="str">
        <f>IF(ISBLANK(laps_times[[#This Row],[26]]),"DNF",CONCATENATE(RANK(rounds_cum_time[[#This Row],[26]],rounds_cum_time[26],1),"."))</f>
        <v>75.</v>
      </c>
      <c r="AJ73" s="142" t="str">
        <f>IF(ISBLANK(laps_times[[#This Row],[27]]),"DNF",CONCATENATE(RANK(rounds_cum_time[[#This Row],[27]],rounds_cum_time[27],1),"."))</f>
        <v>75.</v>
      </c>
      <c r="AK73" s="142" t="str">
        <f>IF(ISBLANK(laps_times[[#This Row],[28]]),"DNF",CONCATENATE(RANK(rounds_cum_time[[#This Row],[28]],rounds_cum_time[28],1),"."))</f>
        <v>74.</v>
      </c>
      <c r="AL73" s="142" t="str">
        <f>IF(ISBLANK(laps_times[[#This Row],[29]]),"DNF",CONCATENATE(RANK(rounds_cum_time[[#This Row],[29]],rounds_cum_time[29],1),"."))</f>
        <v>74.</v>
      </c>
      <c r="AM73" s="142" t="str">
        <f>IF(ISBLANK(laps_times[[#This Row],[30]]),"DNF",CONCATENATE(RANK(rounds_cum_time[[#This Row],[30]],rounds_cum_time[30],1),"."))</f>
        <v>74.</v>
      </c>
      <c r="AN73" s="142" t="str">
        <f>IF(ISBLANK(laps_times[[#This Row],[31]]),"DNF",CONCATENATE(RANK(rounds_cum_time[[#This Row],[31]],rounds_cum_time[31],1),"."))</f>
        <v>74.</v>
      </c>
      <c r="AO73" s="142" t="str">
        <f>IF(ISBLANK(laps_times[[#This Row],[32]]),"DNF",CONCATENATE(RANK(rounds_cum_time[[#This Row],[32]],rounds_cum_time[32],1),"."))</f>
        <v>73.</v>
      </c>
      <c r="AP73" s="142" t="str">
        <f>IF(ISBLANK(laps_times[[#This Row],[33]]),"DNF",CONCATENATE(RANK(rounds_cum_time[[#This Row],[33]],rounds_cum_time[33],1),"."))</f>
        <v>73.</v>
      </c>
      <c r="AQ73" s="142" t="str">
        <f>IF(ISBLANK(laps_times[[#This Row],[34]]),"DNF",CONCATENATE(RANK(rounds_cum_time[[#This Row],[34]],rounds_cum_time[34],1),"."))</f>
        <v>73.</v>
      </c>
      <c r="AR73" s="142" t="str">
        <f>IF(ISBLANK(laps_times[[#This Row],[35]]),"DNF",CONCATENATE(RANK(rounds_cum_time[[#This Row],[35]],rounds_cum_time[35],1),"."))</f>
        <v>72.</v>
      </c>
      <c r="AS73" s="142" t="str">
        <f>IF(ISBLANK(laps_times[[#This Row],[36]]),"DNF",CONCATENATE(RANK(rounds_cum_time[[#This Row],[36]],rounds_cum_time[36],1),"."))</f>
        <v>72.</v>
      </c>
      <c r="AT73" s="142" t="str">
        <f>IF(ISBLANK(laps_times[[#This Row],[37]]),"DNF",CONCATENATE(RANK(rounds_cum_time[[#This Row],[37]],rounds_cum_time[37],1),"."))</f>
        <v>72.</v>
      </c>
      <c r="AU73" s="142" t="str">
        <f>IF(ISBLANK(laps_times[[#This Row],[38]]),"DNF",CONCATENATE(RANK(rounds_cum_time[[#This Row],[38]],rounds_cum_time[38],1),"."))</f>
        <v>71.</v>
      </c>
      <c r="AV73" s="142" t="str">
        <f>IF(ISBLANK(laps_times[[#This Row],[39]]),"DNF",CONCATENATE(RANK(rounds_cum_time[[#This Row],[39]],rounds_cum_time[39],1),"."))</f>
        <v>71.</v>
      </c>
      <c r="AW73" s="142" t="str">
        <f>IF(ISBLANK(laps_times[[#This Row],[40]]),"DNF",CONCATENATE(RANK(rounds_cum_time[[#This Row],[40]],rounds_cum_time[40],1),"."))</f>
        <v>71.</v>
      </c>
      <c r="AX73" s="142" t="str">
        <f>IF(ISBLANK(laps_times[[#This Row],[41]]),"DNF",CONCATENATE(RANK(rounds_cum_time[[#This Row],[41]],rounds_cum_time[41],1),"."))</f>
        <v>71.</v>
      </c>
      <c r="AY73" s="142" t="str">
        <f>IF(ISBLANK(laps_times[[#This Row],[42]]),"DNF",CONCATENATE(RANK(rounds_cum_time[[#This Row],[42]],rounds_cum_time[42],1),"."))</f>
        <v>71.</v>
      </c>
      <c r="AZ73" s="142" t="str">
        <f>IF(ISBLANK(laps_times[[#This Row],[43]]),"DNF",CONCATENATE(RANK(rounds_cum_time[[#This Row],[43]],rounds_cum_time[43],1),"."))</f>
        <v>71.</v>
      </c>
      <c r="BA73" s="142" t="str">
        <f>IF(ISBLANK(laps_times[[#This Row],[44]]),"DNF",CONCATENATE(RANK(rounds_cum_time[[#This Row],[44]],rounds_cum_time[44],1),"."))</f>
        <v>71.</v>
      </c>
      <c r="BB73" s="142" t="str">
        <f>IF(ISBLANK(laps_times[[#This Row],[45]]),"DNF",CONCATENATE(RANK(rounds_cum_time[[#This Row],[45]],rounds_cum_time[45],1),"."))</f>
        <v>70.</v>
      </c>
      <c r="BC73" s="142" t="str">
        <f>IF(ISBLANK(laps_times[[#This Row],[46]]),"DNF",CONCATENATE(RANK(rounds_cum_time[[#This Row],[46]],rounds_cum_time[46],1),"."))</f>
        <v>68.</v>
      </c>
      <c r="BD73" s="142" t="str">
        <f>IF(ISBLANK(laps_times[[#This Row],[47]]),"DNF",CONCATENATE(RANK(rounds_cum_time[[#This Row],[47]],rounds_cum_time[47],1),"."))</f>
        <v>68.</v>
      </c>
      <c r="BE73" s="142" t="str">
        <f>IF(ISBLANK(laps_times[[#This Row],[48]]),"DNF",CONCATENATE(RANK(rounds_cum_time[[#This Row],[48]],rounds_cum_time[48],1),"."))</f>
        <v>67.</v>
      </c>
      <c r="BF73" s="142" t="str">
        <f>IF(ISBLANK(laps_times[[#This Row],[49]]),"DNF",CONCATENATE(RANK(rounds_cum_time[[#This Row],[49]],rounds_cum_time[49],1),"."))</f>
        <v>67.</v>
      </c>
      <c r="BG73" s="142" t="str">
        <f>IF(ISBLANK(laps_times[[#This Row],[50]]),"DNF",CONCATENATE(RANK(rounds_cum_time[[#This Row],[50]],rounds_cum_time[50],1),"."))</f>
        <v>67.</v>
      </c>
      <c r="BH73" s="142" t="str">
        <f>IF(ISBLANK(laps_times[[#This Row],[51]]),"DNF",CONCATENATE(RANK(rounds_cum_time[[#This Row],[51]],rounds_cum_time[51],1),"."))</f>
        <v>66.</v>
      </c>
      <c r="BI73" s="142" t="str">
        <f>IF(ISBLANK(laps_times[[#This Row],[52]]),"DNF",CONCATENATE(RANK(rounds_cum_time[[#This Row],[52]],rounds_cum_time[52],1),"."))</f>
        <v>66.</v>
      </c>
      <c r="BJ73" s="142" t="str">
        <f>IF(ISBLANK(laps_times[[#This Row],[53]]),"DNF",CONCATENATE(RANK(rounds_cum_time[[#This Row],[53]],rounds_cum_time[53],1),"."))</f>
        <v>66.</v>
      </c>
      <c r="BK73" s="142" t="str">
        <f>IF(ISBLANK(laps_times[[#This Row],[54]]),"DNF",CONCATENATE(RANK(rounds_cum_time[[#This Row],[54]],rounds_cum_time[54],1),"."))</f>
        <v>67.</v>
      </c>
      <c r="BL73" s="142" t="str">
        <f>IF(ISBLANK(laps_times[[#This Row],[55]]),"DNF",CONCATENATE(RANK(rounds_cum_time[[#This Row],[55]],rounds_cum_time[55],1),"."))</f>
        <v>67.</v>
      </c>
      <c r="BM73" s="142" t="str">
        <f>IF(ISBLANK(laps_times[[#This Row],[56]]),"DNF",CONCATENATE(RANK(rounds_cum_time[[#This Row],[56]],rounds_cum_time[56],1),"."))</f>
        <v>67.</v>
      </c>
      <c r="BN73" s="142" t="str">
        <f>IF(ISBLANK(laps_times[[#This Row],[57]]),"DNF",CONCATENATE(RANK(rounds_cum_time[[#This Row],[57]],rounds_cum_time[57],1),"."))</f>
        <v>66.</v>
      </c>
      <c r="BO73" s="142" t="str">
        <f>IF(ISBLANK(laps_times[[#This Row],[58]]),"DNF",CONCATENATE(RANK(rounds_cum_time[[#This Row],[58]],rounds_cum_time[58],1),"."))</f>
        <v>66.</v>
      </c>
      <c r="BP73" s="142" t="str">
        <f>IF(ISBLANK(laps_times[[#This Row],[59]]),"DNF",CONCATENATE(RANK(rounds_cum_time[[#This Row],[59]],rounds_cum_time[59],1),"."))</f>
        <v>66.</v>
      </c>
      <c r="BQ73" s="142" t="str">
        <f>IF(ISBLANK(laps_times[[#This Row],[60]]),"DNF",CONCATENATE(RANK(rounds_cum_time[[#This Row],[60]],rounds_cum_time[60],1),"."))</f>
        <v>66.</v>
      </c>
      <c r="BR73" s="142" t="str">
        <f>IF(ISBLANK(laps_times[[#This Row],[61]]),"DNF",CONCATENATE(RANK(rounds_cum_time[[#This Row],[61]],rounds_cum_time[61],1),"."))</f>
        <v>67.</v>
      </c>
      <c r="BS73" s="142" t="str">
        <f>IF(ISBLANK(laps_times[[#This Row],[62]]),"DNF",CONCATENATE(RANK(rounds_cum_time[[#This Row],[62]],rounds_cum_time[62],1),"."))</f>
        <v>67.</v>
      </c>
      <c r="BT73" s="143" t="str">
        <f>IF(ISBLANK(laps_times[[#This Row],[63]]),"DNF",CONCATENATE(RANK(rounds_cum_time[[#This Row],[63]],rounds_cum_time[63],1),"."))</f>
        <v>68.</v>
      </c>
    </row>
    <row r="74" spans="2:72" x14ac:dyDescent="0.2">
      <c r="B74" s="130">
        <f>laps_times[[#This Row],[poř]]</f>
        <v>69</v>
      </c>
      <c r="C74" s="141">
        <f>laps_times[[#This Row],[s.č.]]</f>
        <v>83</v>
      </c>
      <c r="D74" s="131" t="str">
        <f>laps_times[[#This Row],[jméno]]</f>
        <v>Říman Petr</v>
      </c>
      <c r="E74" s="132">
        <f>laps_times[[#This Row],[roč]]</f>
        <v>1967</v>
      </c>
      <c r="F74" s="132" t="str">
        <f>laps_times[[#This Row],[kat]]</f>
        <v>MB</v>
      </c>
      <c r="G74" s="132">
        <f>laps_times[[#This Row],[poř_kat]]</f>
        <v>30</v>
      </c>
      <c r="H74" s="131" t="str">
        <f>laps_times[[#This Row],[klub]]</f>
        <v>Relative Team</v>
      </c>
      <c r="I74" s="134">
        <f>laps_times[[#This Row],[celk. čas]]</f>
        <v>0.16434421296296295</v>
      </c>
      <c r="J74" s="142" t="str">
        <f>IF(ISBLANK(laps_times[[#This Row],[1]]),"DNF",CONCATENATE(RANK(rounds_cum_time[[#This Row],[1]],rounds_cum_time[1],1),"."))</f>
        <v>53.</v>
      </c>
      <c r="K74" s="142" t="str">
        <f>IF(ISBLANK(laps_times[[#This Row],[2]]),"DNF",CONCATENATE(RANK(rounds_cum_time[[#This Row],[2]],rounds_cum_time[2],1),"."))</f>
        <v>64.</v>
      </c>
      <c r="L74" s="142" t="str">
        <f>IF(ISBLANK(laps_times[[#This Row],[3]]),"DNF",CONCATENATE(RANK(rounds_cum_time[[#This Row],[3]],rounds_cum_time[3],1),"."))</f>
        <v>73.</v>
      </c>
      <c r="M74" s="142" t="str">
        <f>IF(ISBLANK(laps_times[[#This Row],[4]]),"DNF",CONCATENATE(RANK(rounds_cum_time[[#This Row],[4]],rounds_cum_time[4],1),"."))</f>
        <v>73.</v>
      </c>
      <c r="N74" s="142" t="str">
        <f>IF(ISBLANK(laps_times[[#This Row],[5]]),"DNF",CONCATENATE(RANK(rounds_cum_time[[#This Row],[5]],rounds_cum_time[5],1),"."))</f>
        <v>75.</v>
      </c>
      <c r="O74" s="142" t="str">
        <f>IF(ISBLANK(laps_times[[#This Row],[6]]),"DNF",CONCATENATE(RANK(rounds_cum_time[[#This Row],[6]],rounds_cum_time[6],1),"."))</f>
        <v>75.</v>
      </c>
      <c r="P74" s="142" t="str">
        <f>IF(ISBLANK(laps_times[[#This Row],[7]]),"DNF",CONCATENATE(RANK(rounds_cum_time[[#This Row],[7]],rounds_cum_time[7],1),"."))</f>
        <v>76.</v>
      </c>
      <c r="Q74" s="142" t="str">
        <f>IF(ISBLANK(laps_times[[#This Row],[8]]),"DNF",CONCATENATE(RANK(rounds_cum_time[[#This Row],[8]],rounds_cum_time[8],1),"."))</f>
        <v>76.</v>
      </c>
      <c r="R74" s="142" t="str">
        <f>IF(ISBLANK(laps_times[[#This Row],[9]]),"DNF",CONCATENATE(RANK(rounds_cum_time[[#This Row],[9]],rounds_cum_time[9],1),"."))</f>
        <v>75.</v>
      </c>
      <c r="S74" s="142" t="str">
        <f>IF(ISBLANK(laps_times[[#This Row],[10]]),"DNF",CONCATENATE(RANK(rounds_cum_time[[#This Row],[10]],rounds_cum_time[10],1),"."))</f>
        <v>74.</v>
      </c>
      <c r="T74" s="142" t="str">
        <f>IF(ISBLANK(laps_times[[#This Row],[11]]),"DNF",CONCATENATE(RANK(rounds_cum_time[[#This Row],[11]],rounds_cum_time[11],1),"."))</f>
        <v>75.</v>
      </c>
      <c r="U74" s="142" t="str">
        <f>IF(ISBLANK(laps_times[[#This Row],[12]]),"DNF",CONCATENATE(RANK(rounds_cum_time[[#This Row],[12]],rounds_cum_time[12],1),"."))</f>
        <v>75.</v>
      </c>
      <c r="V74" s="142" t="str">
        <f>IF(ISBLANK(laps_times[[#This Row],[13]]),"DNF",CONCATENATE(RANK(rounds_cum_time[[#This Row],[13]],rounds_cum_time[13],1),"."))</f>
        <v>76.</v>
      </c>
      <c r="W74" s="142" t="str">
        <f>IF(ISBLANK(laps_times[[#This Row],[14]]),"DNF",CONCATENATE(RANK(rounds_cum_time[[#This Row],[14]],rounds_cum_time[14],1),"."))</f>
        <v>75.</v>
      </c>
      <c r="X74" s="142" t="str">
        <f>IF(ISBLANK(laps_times[[#This Row],[15]]),"DNF",CONCATENATE(RANK(rounds_cum_time[[#This Row],[15]],rounds_cum_time[15],1),"."))</f>
        <v>75.</v>
      </c>
      <c r="Y74" s="142" t="str">
        <f>IF(ISBLANK(laps_times[[#This Row],[16]]),"DNF",CONCATENATE(RANK(rounds_cum_time[[#This Row],[16]],rounds_cum_time[16],1),"."))</f>
        <v>75.</v>
      </c>
      <c r="Z74" s="142" t="str">
        <f>IF(ISBLANK(laps_times[[#This Row],[17]]),"DNF",CONCATENATE(RANK(rounds_cum_time[[#This Row],[17]],rounds_cum_time[17],1),"."))</f>
        <v>75.</v>
      </c>
      <c r="AA74" s="142" t="str">
        <f>IF(ISBLANK(laps_times[[#This Row],[18]]),"DNF",CONCATENATE(RANK(rounds_cum_time[[#This Row],[18]],rounds_cum_time[18],1),"."))</f>
        <v>74.</v>
      </c>
      <c r="AB74" s="142" t="str">
        <f>IF(ISBLANK(laps_times[[#This Row],[19]]),"DNF",CONCATENATE(RANK(rounds_cum_time[[#This Row],[19]],rounds_cum_time[19],1),"."))</f>
        <v>74.</v>
      </c>
      <c r="AC74" s="142" t="str">
        <f>IF(ISBLANK(laps_times[[#This Row],[20]]),"DNF",CONCATENATE(RANK(rounds_cum_time[[#This Row],[20]],rounds_cum_time[20],1),"."))</f>
        <v>74.</v>
      </c>
      <c r="AD74" s="142" t="str">
        <f>IF(ISBLANK(laps_times[[#This Row],[21]]),"DNF",CONCATENATE(RANK(rounds_cum_time[[#This Row],[21]],rounds_cum_time[21],1),"."))</f>
        <v>74.</v>
      </c>
      <c r="AE74" s="142" t="str">
        <f>IF(ISBLANK(laps_times[[#This Row],[22]]),"DNF",CONCATENATE(RANK(rounds_cum_time[[#This Row],[22]],rounds_cum_time[22],1),"."))</f>
        <v>74.</v>
      </c>
      <c r="AF74" s="142" t="str">
        <f>IF(ISBLANK(laps_times[[#This Row],[23]]),"DNF",CONCATENATE(RANK(rounds_cum_time[[#This Row],[23]],rounds_cum_time[23],1),"."))</f>
        <v>75.</v>
      </c>
      <c r="AG74" s="142" t="str">
        <f>IF(ISBLANK(laps_times[[#This Row],[24]]),"DNF",CONCATENATE(RANK(rounds_cum_time[[#This Row],[24]],rounds_cum_time[24],1),"."))</f>
        <v>74.</v>
      </c>
      <c r="AH74" s="142" t="str">
        <f>IF(ISBLANK(laps_times[[#This Row],[25]]),"DNF",CONCATENATE(RANK(rounds_cum_time[[#This Row],[25]],rounds_cum_time[25],1),"."))</f>
        <v>74.</v>
      </c>
      <c r="AI74" s="142" t="str">
        <f>IF(ISBLANK(laps_times[[#This Row],[26]]),"DNF",CONCATENATE(RANK(rounds_cum_time[[#This Row],[26]],rounds_cum_time[26],1),"."))</f>
        <v>74.</v>
      </c>
      <c r="AJ74" s="142" t="str">
        <f>IF(ISBLANK(laps_times[[#This Row],[27]]),"DNF",CONCATENATE(RANK(rounds_cum_time[[#This Row],[27]],rounds_cum_time[27],1),"."))</f>
        <v>74.</v>
      </c>
      <c r="AK74" s="142" t="str">
        <f>IF(ISBLANK(laps_times[[#This Row],[28]]),"DNF",CONCATENATE(RANK(rounds_cum_time[[#This Row],[28]],rounds_cum_time[28],1),"."))</f>
        <v>73.</v>
      </c>
      <c r="AL74" s="142" t="str">
        <f>IF(ISBLANK(laps_times[[#This Row],[29]]),"DNF",CONCATENATE(RANK(rounds_cum_time[[#This Row],[29]],rounds_cum_time[29],1),"."))</f>
        <v>73.</v>
      </c>
      <c r="AM74" s="142" t="str">
        <f>IF(ISBLANK(laps_times[[#This Row],[30]]),"DNF",CONCATENATE(RANK(rounds_cum_time[[#This Row],[30]],rounds_cum_time[30],1),"."))</f>
        <v>73.</v>
      </c>
      <c r="AN74" s="142" t="str">
        <f>IF(ISBLANK(laps_times[[#This Row],[31]]),"DNF",CONCATENATE(RANK(rounds_cum_time[[#This Row],[31]],rounds_cum_time[31],1),"."))</f>
        <v>73.</v>
      </c>
      <c r="AO74" s="142" t="str">
        <f>IF(ISBLANK(laps_times[[#This Row],[32]]),"DNF",CONCATENATE(RANK(rounds_cum_time[[#This Row],[32]],rounds_cum_time[32],1),"."))</f>
        <v>72.</v>
      </c>
      <c r="AP74" s="142" t="str">
        <f>IF(ISBLANK(laps_times[[#This Row],[33]]),"DNF",CONCATENATE(RANK(rounds_cum_time[[#This Row],[33]],rounds_cum_time[33],1),"."))</f>
        <v>71.</v>
      </c>
      <c r="AQ74" s="142" t="str">
        <f>IF(ISBLANK(laps_times[[#This Row],[34]]),"DNF",CONCATENATE(RANK(rounds_cum_time[[#This Row],[34]],rounds_cum_time[34],1),"."))</f>
        <v>71.</v>
      </c>
      <c r="AR74" s="142" t="str">
        <f>IF(ISBLANK(laps_times[[#This Row],[35]]),"DNF",CONCATENATE(RANK(rounds_cum_time[[#This Row],[35]],rounds_cum_time[35],1),"."))</f>
        <v>71.</v>
      </c>
      <c r="AS74" s="142" t="str">
        <f>IF(ISBLANK(laps_times[[#This Row],[36]]),"DNF",CONCATENATE(RANK(rounds_cum_time[[#This Row],[36]],rounds_cum_time[36],1),"."))</f>
        <v>70.</v>
      </c>
      <c r="AT74" s="142" t="str">
        <f>IF(ISBLANK(laps_times[[#This Row],[37]]),"DNF",CONCATENATE(RANK(rounds_cum_time[[#This Row],[37]],rounds_cum_time[37],1),"."))</f>
        <v>70.</v>
      </c>
      <c r="AU74" s="142" t="str">
        <f>IF(ISBLANK(laps_times[[#This Row],[38]]),"DNF",CONCATENATE(RANK(rounds_cum_time[[#This Row],[38]],rounds_cum_time[38],1),"."))</f>
        <v>70.</v>
      </c>
      <c r="AV74" s="142" t="str">
        <f>IF(ISBLANK(laps_times[[#This Row],[39]]),"DNF",CONCATENATE(RANK(rounds_cum_time[[#This Row],[39]],rounds_cum_time[39],1),"."))</f>
        <v>70.</v>
      </c>
      <c r="AW74" s="142" t="str">
        <f>IF(ISBLANK(laps_times[[#This Row],[40]]),"DNF",CONCATENATE(RANK(rounds_cum_time[[#This Row],[40]],rounds_cum_time[40],1),"."))</f>
        <v>70.</v>
      </c>
      <c r="AX74" s="142" t="str">
        <f>IF(ISBLANK(laps_times[[#This Row],[41]]),"DNF",CONCATENATE(RANK(rounds_cum_time[[#This Row],[41]],rounds_cum_time[41],1),"."))</f>
        <v>70.</v>
      </c>
      <c r="AY74" s="142" t="str">
        <f>IF(ISBLANK(laps_times[[#This Row],[42]]),"DNF",CONCATENATE(RANK(rounds_cum_time[[#This Row],[42]],rounds_cum_time[42],1),"."))</f>
        <v>70.</v>
      </c>
      <c r="AZ74" s="142" t="str">
        <f>IF(ISBLANK(laps_times[[#This Row],[43]]),"DNF",CONCATENATE(RANK(rounds_cum_time[[#This Row],[43]],rounds_cum_time[43],1),"."))</f>
        <v>70.</v>
      </c>
      <c r="BA74" s="142" t="str">
        <f>IF(ISBLANK(laps_times[[#This Row],[44]]),"DNF",CONCATENATE(RANK(rounds_cum_time[[#This Row],[44]],rounds_cum_time[44],1),"."))</f>
        <v>70.</v>
      </c>
      <c r="BB74" s="142" t="str">
        <f>IF(ISBLANK(laps_times[[#This Row],[45]]),"DNF",CONCATENATE(RANK(rounds_cum_time[[#This Row],[45]],rounds_cum_time[45],1),"."))</f>
        <v>71.</v>
      </c>
      <c r="BC74" s="142" t="str">
        <f>IF(ISBLANK(laps_times[[#This Row],[46]]),"DNF",CONCATENATE(RANK(rounds_cum_time[[#This Row],[46]],rounds_cum_time[46],1),"."))</f>
        <v>69.</v>
      </c>
      <c r="BD74" s="142" t="str">
        <f>IF(ISBLANK(laps_times[[#This Row],[47]]),"DNF",CONCATENATE(RANK(rounds_cum_time[[#This Row],[47]],rounds_cum_time[47],1),"."))</f>
        <v>69.</v>
      </c>
      <c r="BE74" s="142" t="str">
        <f>IF(ISBLANK(laps_times[[#This Row],[48]]),"DNF",CONCATENATE(RANK(rounds_cum_time[[#This Row],[48]],rounds_cum_time[48],1),"."))</f>
        <v>69.</v>
      </c>
      <c r="BF74" s="142" t="str">
        <f>IF(ISBLANK(laps_times[[#This Row],[49]]),"DNF",CONCATENATE(RANK(rounds_cum_time[[#This Row],[49]],rounds_cum_time[49],1),"."))</f>
        <v>68.</v>
      </c>
      <c r="BG74" s="142" t="str">
        <f>IF(ISBLANK(laps_times[[#This Row],[50]]),"DNF",CONCATENATE(RANK(rounds_cum_time[[#This Row],[50]],rounds_cum_time[50],1),"."))</f>
        <v>68.</v>
      </c>
      <c r="BH74" s="142" t="str">
        <f>IF(ISBLANK(laps_times[[#This Row],[51]]),"DNF",CONCATENATE(RANK(rounds_cum_time[[#This Row],[51]],rounds_cum_time[51],1),"."))</f>
        <v>68.</v>
      </c>
      <c r="BI74" s="142" t="str">
        <f>IF(ISBLANK(laps_times[[#This Row],[52]]),"DNF",CONCATENATE(RANK(rounds_cum_time[[#This Row],[52]],rounds_cum_time[52],1),"."))</f>
        <v>68.</v>
      </c>
      <c r="BJ74" s="142" t="str">
        <f>IF(ISBLANK(laps_times[[#This Row],[53]]),"DNF",CONCATENATE(RANK(rounds_cum_time[[#This Row],[53]],rounds_cum_time[53],1),"."))</f>
        <v>69.</v>
      </c>
      <c r="BK74" s="142" t="str">
        <f>IF(ISBLANK(laps_times[[#This Row],[54]]),"DNF",CONCATENATE(RANK(rounds_cum_time[[#This Row],[54]],rounds_cum_time[54],1),"."))</f>
        <v>69.</v>
      </c>
      <c r="BL74" s="142" t="str">
        <f>IF(ISBLANK(laps_times[[#This Row],[55]]),"DNF",CONCATENATE(RANK(rounds_cum_time[[#This Row],[55]],rounds_cum_time[55],1),"."))</f>
        <v>68.</v>
      </c>
      <c r="BM74" s="142" t="str">
        <f>IF(ISBLANK(laps_times[[#This Row],[56]]),"DNF",CONCATENATE(RANK(rounds_cum_time[[#This Row],[56]],rounds_cum_time[56],1),"."))</f>
        <v>68.</v>
      </c>
      <c r="BN74" s="142" t="str">
        <f>IF(ISBLANK(laps_times[[#This Row],[57]]),"DNF",CONCATENATE(RANK(rounds_cum_time[[#This Row],[57]],rounds_cum_time[57],1),"."))</f>
        <v>68.</v>
      </c>
      <c r="BO74" s="142" t="str">
        <f>IF(ISBLANK(laps_times[[#This Row],[58]]),"DNF",CONCATENATE(RANK(rounds_cum_time[[#This Row],[58]],rounds_cum_time[58],1),"."))</f>
        <v>69.</v>
      </c>
      <c r="BP74" s="142" t="str">
        <f>IF(ISBLANK(laps_times[[#This Row],[59]]),"DNF",CONCATENATE(RANK(rounds_cum_time[[#This Row],[59]],rounds_cum_time[59],1),"."))</f>
        <v>69.</v>
      </c>
      <c r="BQ74" s="142" t="str">
        <f>IF(ISBLANK(laps_times[[#This Row],[60]]),"DNF",CONCATENATE(RANK(rounds_cum_time[[#This Row],[60]],rounds_cum_time[60],1),"."))</f>
        <v>69.</v>
      </c>
      <c r="BR74" s="142" t="str">
        <f>IF(ISBLANK(laps_times[[#This Row],[61]]),"DNF",CONCATENATE(RANK(rounds_cum_time[[#This Row],[61]],rounds_cum_time[61],1),"."))</f>
        <v>69.</v>
      </c>
      <c r="BS74" s="142" t="str">
        <f>IF(ISBLANK(laps_times[[#This Row],[62]]),"DNF",CONCATENATE(RANK(rounds_cum_time[[#This Row],[62]],rounds_cum_time[62],1),"."))</f>
        <v>69.</v>
      </c>
      <c r="BT74" s="143" t="str">
        <f>IF(ISBLANK(laps_times[[#This Row],[63]]),"DNF",CONCATENATE(RANK(rounds_cum_time[[#This Row],[63]],rounds_cum_time[63],1),"."))</f>
        <v>69.</v>
      </c>
    </row>
    <row r="75" spans="2:72" x14ac:dyDescent="0.2">
      <c r="B75" s="130">
        <f>laps_times[[#This Row],[poř]]</f>
        <v>70</v>
      </c>
      <c r="C75" s="141">
        <f>laps_times[[#This Row],[s.č.]]</f>
        <v>95</v>
      </c>
      <c r="D75" s="131" t="str">
        <f>laps_times[[#This Row],[jméno]]</f>
        <v>Hronek Jiří</v>
      </c>
      <c r="E75" s="132">
        <f>laps_times[[#This Row],[roč]]</f>
        <v>1983</v>
      </c>
      <c r="F75" s="132" t="str">
        <f>laps_times[[#This Row],[kat]]</f>
        <v>MA</v>
      </c>
      <c r="G75" s="132">
        <f>laps_times[[#This Row],[poř_kat]]</f>
        <v>17</v>
      </c>
      <c r="H75" s="131" t="str">
        <f>laps_times[[#This Row],[klub]]</f>
        <v>-</v>
      </c>
      <c r="I75" s="134">
        <f>laps_times[[#This Row],[celk. čas]]</f>
        <v>0.16529908564814813</v>
      </c>
      <c r="J75" s="142" t="str">
        <f>IF(ISBLANK(laps_times[[#This Row],[1]]),"DNF",CONCATENATE(RANK(rounds_cum_time[[#This Row],[1]],rounds_cum_time[1],1),"."))</f>
        <v>72.</v>
      </c>
      <c r="K75" s="142" t="str">
        <f>IF(ISBLANK(laps_times[[#This Row],[2]]),"DNF",CONCATENATE(RANK(rounds_cum_time[[#This Row],[2]],rounds_cum_time[2],1),"."))</f>
        <v>66.</v>
      </c>
      <c r="L75" s="142" t="str">
        <f>IF(ISBLANK(laps_times[[#This Row],[3]]),"DNF",CONCATENATE(RANK(rounds_cum_time[[#This Row],[3]],rounds_cum_time[3],1),"."))</f>
        <v>67.</v>
      </c>
      <c r="M75" s="142" t="str">
        <f>IF(ISBLANK(laps_times[[#This Row],[4]]),"DNF",CONCATENATE(RANK(rounds_cum_time[[#This Row],[4]],rounds_cum_time[4],1),"."))</f>
        <v>65.</v>
      </c>
      <c r="N75" s="142" t="str">
        <f>IF(ISBLANK(laps_times[[#This Row],[5]]),"DNF",CONCATENATE(RANK(rounds_cum_time[[#This Row],[5]],rounds_cum_time[5],1),"."))</f>
        <v>63.</v>
      </c>
      <c r="O75" s="142" t="str">
        <f>IF(ISBLANK(laps_times[[#This Row],[6]]),"DNF",CONCATENATE(RANK(rounds_cum_time[[#This Row],[6]],rounds_cum_time[6],1),"."))</f>
        <v>65.</v>
      </c>
      <c r="P75" s="142" t="str">
        <f>IF(ISBLANK(laps_times[[#This Row],[7]]),"DNF",CONCATENATE(RANK(rounds_cum_time[[#This Row],[7]],rounds_cum_time[7],1),"."))</f>
        <v>69.</v>
      </c>
      <c r="Q75" s="142" t="str">
        <f>IF(ISBLANK(laps_times[[#This Row],[8]]),"DNF",CONCATENATE(RANK(rounds_cum_time[[#This Row],[8]],rounds_cum_time[8],1),"."))</f>
        <v>69.</v>
      </c>
      <c r="R75" s="142" t="str">
        <f>IF(ISBLANK(laps_times[[#This Row],[9]]),"DNF",CONCATENATE(RANK(rounds_cum_time[[#This Row],[9]],rounds_cum_time[9],1),"."))</f>
        <v>68.</v>
      </c>
      <c r="S75" s="142" t="str">
        <f>IF(ISBLANK(laps_times[[#This Row],[10]]),"DNF",CONCATENATE(RANK(rounds_cum_time[[#This Row],[10]],rounds_cum_time[10],1),"."))</f>
        <v>70.</v>
      </c>
      <c r="T75" s="142" t="str">
        <f>IF(ISBLANK(laps_times[[#This Row],[11]]),"DNF",CONCATENATE(RANK(rounds_cum_time[[#This Row],[11]],rounds_cum_time[11],1),"."))</f>
        <v>70.</v>
      </c>
      <c r="U75" s="142" t="str">
        <f>IF(ISBLANK(laps_times[[#This Row],[12]]),"DNF",CONCATENATE(RANK(rounds_cum_time[[#This Row],[12]],rounds_cum_time[12],1),"."))</f>
        <v>70.</v>
      </c>
      <c r="V75" s="142" t="str">
        <f>IF(ISBLANK(laps_times[[#This Row],[13]]),"DNF",CONCATENATE(RANK(rounds_cum_time[[#This Row],[13]],rounds_cum_time[13],1),"."))</f>
        <v>72.</v>
      </c>
      <c r="W75" s="142" t="str">
        <f>IF(ISBLANK(laps_times[[#This Row],[14]]),"DNF",CONCATENATE(RANK(rounds_cum_time[[#This Row],[14]],rounds_cum_time[14],1),"."))</f>
        <v>73.</v>
      </c>
      <c r="X75" s="142" t="str">
        <f>IF(ISBLANK(laps_times[[#This Row],[15]]),"DNF",CONCATENATE(RANK(rounds_cum_time[[#This Row],[15]],rounds_cum_time[15],1),"."))</f>
        <v>73.</v>
      </c>
      <c r="Y75" s="142" t="str">
        <f>IF(ISBLANK(laps_times[[#This Row],[16]]),"DNF",CONCATENATE(RANK(rounds_cum_time[[#This Row],[16]],rounds_cum_time[16],1),"."))</f>
        <v>73.</v>
      </c>
      <c r="Z75" s="142" t="str">
        <f>IF(ISBLANK(laps_times[[#This Row],[17]]),"DNF",CONCATENATE(RANK(rounds_cum_time[[#This Row],[17]],rounds_cum_time[17],1),"."))</f>
        <v>73.</v>
      </c>
      <c r="AA75" s="142" t="str">
        <f>IF(ISBLANK(laps_times[[#This Row],[18]]),"DNF",CONCATENATE(RANK(rounds_cum_time[[#This Row],[18]],rounds_cum_time[18],1),"."))</f>
        <v>73.</v>
      </c>
      <c r="AB75" s="142" t="str">
        <f>IF(ISBLANK(laps_times[[#This Row],[19]]),"DNF",CONCATENATE(RANK(rounds_cum_time[[#This Row],[19]],rounds_cum_time[19],1),"."))</f>
        <v>73.</v>
      </c>
      <c r="AC75" s="142" t="str">
        <f>IF(ISBLANK(laps_times[[#This Row],[20]]),"DNF",CONCATENATE(RANK(rounds_cum_time[[#This Row],[20]],rounds_cum_time[20],1),"."))</f>
        <v>73.</v>
      </c>
      <c r="AD75" s="142" t="str">
        <f>IF(ISBLANK(laps_times[[#This Row],[21]]),"DNF",CONCATENATE(RANK(rounds_cum_time[[#This Row],[21]],rounds_cum_time[21],1),"."))</f>
        <v>73.</v>
      </c>
      <c r="AE75" s="142" t="str">
        <f>IF(ISBLANK(laps_times[[#This Row],[22]]),"DNF",CONCATENATE(RANK(rounds_cum_time[[#This Row],[22]],rounds_cum_time[22],1),"."))</f>
        <v>73.</v>
      </c>
      <c r="AF75" s="142" t="str">
        <f>IF(ISBLANK(laps_times[[#This Row],[23]]),"DNF",CONCATENATE(RANK(rounds_cum_time[[#This Row],[23]],rounds_cum_time[23],1),"."))</f>
        <v>73.</v>
      </c>
      <c r="AG75" s="142" t="str">
        <f>IF(ISBLANK(laps_times[[#This Row],[24]]),"DNF",CONCATENATE(RANK(rounds_cum_time[[#This Row],[24]],rounds_cum_time[24],1),"."))</f>
        <v>72.</v>
      </c>
      <c r="AH75" s="142" t="str">
        <f>IF(ISBLANK(laps_times[[#This Row],[25]]),"DNF",CONCATENATE(RANK(rounds_cum_time[[#This Row],[25]],rounds_cum_time[25],1),"."))</f>
        <v>72.</v>
      </c>
      <c r="AI75" s="142" t="str">
        <f>IF(ISBLANK(laps_times[[#This Row],[26]]),"DNF",CONCATENATE(RANK(rounds_cum_time[[#This Row],[26]],rounds_cum_time[26],1),"."))</f>
        <v>72.</v>
      </c>
      <c r="AJ75" s="142" t="str">
        <f>IF(ISBLANK(laps_times[[#This Row],[27]]),"DNF",CONCATENATE(RANK(rounds_cum_time[[#This Row],[27]],rounds_cum_time[27],1),"."))</f>
        <v>71.</v>
      </c>
      <c r="AK75" s="142" t="str">
        <f>IF(ISBLANK(laps_times[[#This Row],[28]]),"DNF",CONCATENATE(RANK(rounds_cum_time[[#This Row],[28]],rounds_cum_time[28],1),"."))</f>
        <v>70.</v>
      </c>
      <c r="AL75" s="142" t="str">
        <f>IF(ISBLANK(laps_times[[#This Row],[29]]),"DNF",CONCATENATE(RANK(rounds_cum_time[[#This Row],[29]],rounds_cum_time[29],1),"."))</f>
        <v>70.</v>
      </c>
      <c r="AM75" s="142" t="str">
        <f>IF(ISBLANK(laps_times[[#This Row],[30]]),"DNF",CONCATENATE(RANK(rounds_cum_time[[#This Row],[30]],rounds_cum_time[30],1),"."))</f>
        <v>69.</v>
      </c>
      <c r="AN75" s="142" t="str">
        <f>IF(ISBLANK(laps_times[[#This Row],[31]]),"DNF",CONCATENATE(RANK(rounds_cum_time[[#This Row],[31]],rounds_cum_time[31],1),"."))</f>
        <v>70.</v>
      </c>
      <c r="AO75" s="142" t="str">
        <f>IF(ISBLANK(laps_times[[#This Row],[32]]),"DNF",CONCATENATE(RANK(rounds_cum_time[[#This Row],[32]],rounds_cum_time[32],1),"."))</f>
        <v>69.</v>
      </c>
      <c r="AP75" s="142" t="str">
        <f>IF(ISBLANK(laps_times[[#This Row],[33]]),"DNF",CONCATENATE(RANK(rounds_cum_time[[#This Row],[33]],rounds_cum_time[33],1),"."))</f>
        <v>68.</v>
      </c>
      <c r="AQ75" s="142" t="str">
        <f>IF(ISBLANK(laps_times[[#This Row],[34]]),"DNF",CONCATENATE(RANK(rounds_cum_time[[#This Row],[34]],rounds_cum_time[34],1),"."))</f>
        <v>69.</v>
      </c>
      <c r="AR75" s="142" t="str">
        <f>IF(ISBLANK(laps_times[[#This Row],[35]]),"DNF",CONCATENATE(RANK(rounds_cum_time[[#This Row],[35]],rounds_cum_time[35],1),"."))</f>
        <v>69.</v>
      </c>
      <c r="AS75" s="142" t="str">
        <f>IF(ISBLANK(laps_times[[#This Row],[36]]),"DNF",CONCATENATE(RANK(rounds_cum_time[[#This Row],[36]],rounds_cum_time[36],1),"."))</f>
        <v>68.</v>
      </c>
      <c r="AT75" s="142" t="str">
        <f>IF(ISBLANK(laps_times[[#This Row],[37]]),"DNF",CONCATENATE(RANK(rounds_cum_time[[#This Row],[37]],rounds_cum_time[37],1),"."))</f>
        <v>69.</v>
      </c>
      <c r="AU75" s="142" t="str">
        <f>IF(ISBLANK(laps_times[[#This Row],[38]]),"DNF",CONCATENATE(RANK(rounds_cum_time[[#This Row],[38]],rounds_cum_time[38],1),"."))</f>
        <v>69.</v>
      </c>
      <c r="AV75" s="142" t="str">
        <f>IF(ISBLANK(laps_times[[#This Row],[39]]),"DNF",CONCATENATE(RANK(rounds_cum_time[[#This Row],[39]],rounds_cum_time[39],1),"."))</f>
        <v>68.</v>
      </c>
      <c r="AW75" s="142" t="str">
        <f>IF(ISBLANK(laps_times[[#This Row],[40]]),"DNF",CONCATENATE(RANK(rounds_cum_time[[#This Row],[40]],rounds_cum_time[40],1),"."))</f>
        <v>68.</v>
      </c>
      <c r="AX75" s="142" t="str">
        <f>IF(ISBLANK(laps_times[[#This Row],[41]]),"DNF",CONCATENATE(RANK(rounds_cum_time[[#This Row],[41]],rounds_cum_time[41],1),"."))</f>
        <v>69.</v>
      </c>
      <c r="AY75" s="142" t="str">
        <f>IF(ISBLANK(laps_times[[#This Row],[42]]),"DNF",CONCATENATE(RANK(rounds_cum_time[[#This Row],[42]],rounds_cum_time[42],1),"."))</f>
        <v>69.</v>
      </c>
      <c r="AZ75" s="142" t="str">
        <f>IF(ISBLANK(laps_times[[#This Row],[43]]),"DNF",CONCATENATE(RANK(rounds_cum_time[[#This Row],[43]],rounds_cum_time[43],1),"."))</f>
        <v>67.</v>
      </c>
      <c r="BA75" s="142" t="str">
        <f>IF(ISBLANK(laps_times[[#This Row],[44]]),"DNF",CONCATENATE(RANK(rounds_cum_time[[#This Row],[44]],rounds_cum_time[44],1),"."))</f>
        <v>67.</v>
      </c>
      <c r="BB75" s="142" t="str">
        <f>IF(ISBLANK(laps_times[[#This Row],[45]]),"DNF",CONCATENATE(RANK(rounds_cum_time[[#This Row],[45]],rounds_cum_time[45],1),"."))</f>
        <v>67.</v>
      </c>
      <c r="BC75" s="142" t="str">
        <f>IF(ISBLANK(laps_times[[#This Row],[46]]),"DNF",CONCATENATE(RANK(rounds_cum_time[[#This Row],[46]],rounds_cum_time[46],1),"."))</f>
        <v>67.</v>
      </c>
      <c r="BD75" s="142" t="str">
        <f>IF(ISBLANK(laps_times[[#This Row],[47]]),"DNF",CONCATENATE(RANK(rounds_cum_time[[#This Row],[47]],rounds_cum_time[47],1),"."))</f>
        <v>67.</v>
      </c>
      <c r="BE75" s="142" t="str">
        <f>IF(ISBLANK(laps_times[[#This Row],[48]]),"DNF",CONCATENATE(RANK(rounds_cum_time[[#This Row],[48]],rounds_cum_time[48],1),"."))</f>
        <v>66.</v>
      </c>
      <c r="BF75" s="142" t="str">
        <f>IF(ISBLANK(laps_times[[#This Row],[49]]),"DNF",CONCATENATE(RANK(rounds_cum_time[[#This Row],[49]],rounds_cum_time[49],1),"."))</f>
        <v>66.</v>
      </c>
      <c r="BG75" s="142" t="str">
        <f>IF(ISBLANK(laps_times[[#This Row],[50]]),"DNF",CONCATENATE(RANK(rounds_cum_time[[#This Row],[50]],rounds_cum_time[50],1),"."))</f>
        <v>66.</v>
      </c>
      <c r="BH75" s="142" t="str">
        <f>IF(ISBLANK(laps_times[[#This Row],[51]]),"DNF",CONCATENATE(RANK(rounds_cum_time[[#This Row],[51]],rounds_cum_time[51],1),"."))</f>
        <v>67.</v>
      </c>
      <c r="BI75" s="142" t="str">
        <f>IF(ISBLANK(laps_times[[#This Row],[52]]),"DNF",CONCATENATE(RANK(rounds_cum_time[[#This Row],[52]],rounds_cum_time[52],1),"."))</f>
        <v>67.</v>
      </c>
      <c r="BJ75" s="142" t="str">
        <f>IF(ISBLANK(laps_times[[#This Row],[53]]),"DNF",CONCATENATE(RANK(rounds_cum_time[[#This Row],[53]],rounds_cum_time[53],1),"."))</f>
        <v>67.</v>
      </c>
      <c r="BK75" s="142" t="str">
        <f>IF(ISBLANK(laps_times[[#This Row],[54]]),"DNF",CONCATENATE(RANK(rounds_cum_time[[#This Row],[54]],rounds_cum_time[54],1),"."))</f>
        <v>66.</v>
      </c>
      <c r="BL75" s="142" t="str">
        <f>IF(ISBLANK(laps_times[[#This Row],[55]]),"DNF",CONCATENATE(RANK(rounds_cum_time[[#This Row],[55]],rounds_cum_time[55],1),"."))</f>
        <v>66.</v>
      </c>
      <c r="BM75" s="142" t="str">
        <f>IF(ISBLANK(laps_times[[#This Row],[56]]),"DNF",CONCATENATE(RANK(rounds_cum_time[[#This Row],[56]],rounds_cum_time[56],1),"."))</f>
        <v>66.</v>
      </c>
      <c r="BN75" s="142" t="str">
        <f>IF(ISBLANK(laps_times[[#This Row],[57]]),"DNF",CONCATENATE(RANK(rounds_cum_time[[#This Row],[57]],rounds_cum_time[57],1),"."))</f>
        <v>67.</v>
      </c>
      <c r="BO75" s="142" t="str">
        <f>IF(ISBLANK(laps_times[[#This Row],[58]]),"DNF",CONCATENATE(RANK(rounds_cum_time[[#This Row],[58]],rounds_cum_time[58],1),"."))</f>
        <v>70.</v>
      </c>
      <c r="BP75" s="142" t="str">
        <f>IF(ISBLANK(laps_times[[#This Row],[59]]),"DNF",CONCATENATE(RANK(rounds_cum_time[[#This Row],[59]],rounds_cum_time[59],1),"."))</f>
        <v>70.</v>
      </c>
      <c r="BQ75" s="142" t="str">
        <f>IF(ISBLANK(laps_times[[#This Row],[60]]),"DNF",CONCATENATE(RANK(rounds_cum_time[[#This Row],[60]],rounds_cum_time[60],1),"."))</f>
        <v>70.</v>
      </c>
      <c r="BR75" s="142" t="str">
        <f>IF(ISBLANK(laps_times[[#This Row],[61]]),"DNF",CONCATENATE(RANK(rounds_cum_time[[#This Row],[61]],rounds_cum_time[61],1),"."))</f>
        <v>70.</v>
      </c>
      <c r="BS75" s="142" t="str">
        <f>IF(ISBLANK(laps_times[[#This Row],[62]]),"DNF",CONCATENATE(RANK(rounds_cum_time[[#This Row],[62]],rounds_cum_time[62],1),"."))</f>
        <v>70.</v>
      </c>
      <c r="BT75" s="143" t="str">
        <f>IF(ISBLANK(laps_times[[#This Row],[63]]),"DNF",CONCATENATE(RANK(rounds_cum_time[[#This Row],[63]],rounds_cum_time[63],1),"."))</f>
        <v>70.</v>
      </c>
    </row>
    <row r="76" spans="2:72" x14ac:dyDescent="0.2">
      <c r="B76" s="130">
        <f>laps_times[[#This Row],[poř]]</f>
        <v>71</v>
      </c>
      <c r="C76" s="141">
        <f>laps_times[[#This Row],[s.č.]]</f>
        <v>86</v>
      </c>
      <c r="D76" s="131" t="str">
        <f>laps_times[[#This Row],[jméno]]</f>
        <v>Dziedzic Izabela</v>
      </c>
      <c r="E76" s="132">
        <f>laps_times[[#This Row],[roč]]</f>
        <v>1982</v>
      </c>
      <c r="F76" s="132" t="str">
        <f>laps_times[[#This Row],[kat]]</f>
        <v>ZA</v>
      </c>
      <c r="G76" s="132">
        <f>laps_times[[#This Row],[poř_kat]]</f>
        <v>3</v>
      </c>
      <c r="H76" s="131" t="str">
        <f>laps_times[[#This Row],[klub]]</f>
        <v>PO NAS CHOĆBY POTOP</v>
      </c>
      <c r="I76" s="134">
        <f>laps_times[[#This Row],[celk. čas]]</f>
        <v>0.16696859953703702</v>
      </c>
      <c r="J76" s="142" t="str">
        <f>IF(ISBLANK(laps_times[[#This Row],[1]]),"DNF",CONCATENATE(RANK(rounds_cum_time[[#This Row],[1]],rounds_cum_time[1],1),"."))</f>
        <v>97.</v>
      </c>
      <c r="K76" s="142" t="str">
        <f>IF(ISBLANK(laps_times[[#This Row],[2]]),"DNF",CONCATENATE(RANK(rounds_cum_time[[#This Row],[2]],rounds_cum_time[2],1),"."))</f>
        <v>98.</v>
      </c>
      <c r="L76" s="142" t="str">
        <f>IF(ISBLANK(laps_times[[#This Row],[3]]),"DNF",CONCATENATE(RANK(rounds_cum_time[[#This Row],[3]],rounds_cum_time[3],1),"."))</f>
        <v>98.</v>
      </c>
      <c r="M76" s="142" t="str">
        <f>IF(ISBLANK(laps_times[[#This Row],[4]]),"DNF",CONCATENATE(RANK(rounds_cum_time[[#This Row],[4]],rounds_cum_time[4],1),"."))</f>
        <v>97.</v>
      </c>
      <c r="N76" s="142" t="str">
        <f>IF(ISBLANK(laps_times[[#This Row],[5]]),"DNF",CONCATENATE(RANK(rounds_cum_time[[#This Row],[5]],rounds_cum_time[5],1),"."))</f>
        <v>97.</v>
      </c>
      <c r="O76" s="142" t="str">
        <f>IF(ISBLANK(laps_times[[#This Row],[6]]),"DNF",CONCATENATE(RANK(rounds_cum_time[[#This Row],[6]],rounds_cum_time[6],1),"."))</f>
        <v>97.</v>
      </c>
      <c r="P76" s="142" t="str">
        <f>IF(ISBLANK(laps_times[[#This Row],[7]]),"DNF",CONCATENATE(RANK(rounds_cum_time[[#This Row],[7]],rounds_cum_time[7],1),"."))</f>
        <v>97.</v>
      </c>
      <c r="Q76" s="142" t="str">
        <f>IF(ISBLANK(laps_times[[#This Row],[8]]),"DNF",CONCATENATE(RANK(rounds_cum_time[[#This Row],[8]],rounds_cum_time[8],1),"."))</f>
        <v>98.</v>
      </c>
      <c r="R76" s="142" t="str">
        <f>IF(ISBLANK(laps_times[[#This Row],[9]]),"DNF",CONCATENATE(RANK(rounds_cum_time[[#This Row],[9]],rounds_cum_time[9],1),"."))</f>
        <v>98.</v>
      </c>
      <c r="S76" s="142" t="str">
        <f>IF(ISBLANK(laps_times[[#This Row],[10]]),"DNF",CONCATENATE(RANK(rounds_cum_time[[#This Row],[10]],rounds_cum_time[10],1),"."))</f>
        <v>97.</v>
      </c>
      <c r="T76" s="142" t="str">
        <f>IF(ISBLANK(laps_times[[#This Row],[11]]),"DNF",CONCATENATE(RANK(rounds_cum_time[[#This Row],[11]],rounds_cum_time[11],1),"."))</f>
        <v>97.</v>
      </c>
      <c r="U76" s="142" t="str">
        <f>IF(ISBLANK(laps_times[[#This Row],[12]]),"DNF",CONCATENATE(RANK(rounds_cum_time[[#This Row],[12]],rounds_cum_time[12],1),"."))</f>
        <v>97.</v>
      </c>
      <c r="V76" s="142" t="str">
        <f>IF(ISBLANK(laps_times[[#This Row],[13]]),"DNF",CONCATENATE(RANK(rounds_cum_time[[#This Row],[13]],rounds_cum_time[13],1),"."))</f>
        <v>96.</v>
      </c>
      <c r="W76" s="142" t="str">
        <f>IF(ISBLANK(laps_times[[#This Row],[14]]),"DNF",CONCATENATE(RANK(rounds_cum_time[[#This Row],[14]],rounds_cum_time[14],1),"."))</f>
        <v>95.</v>
      </c>
      <c r="X76" s="142" t="str">
        <f>IF(ISBLANK(laps_times[[#This Row],[15]]),"DNF",CONCATENATE(RANK(rounds_cum_time[[#This Row],[15]],rounds_cum_time[15],1),"."))</f>
        <v>95.</v>
      </c>
      <c r="Y76" s="142" t="str">
        <f>IF(ISBLANK(laps_times[[#This Row],[16]]),"DNF",CONCATENATE(RANK(rounds_cum_time[[#This Row],[16]],rounds_cum_time[16],1),"."))</f>
        <v>93.</v>
      </c>
      <c r="Z76" s="142" t="str">
        <f>IF(ISBLANK(laps_times[[#This Row],[17]]),"DNF",CONCATENATE(RANK(rounds_cum_time[[#This Row],[17]],rounds_cum_time[17],1),"."))</f>
        <v>93.</v>
      </c>
      <c r="AA76" s="142" t="str">
        <f>IF(ISBLANK(laps_times[[#This Row],[18]]),"DNF",CONCATENATE(RANK(rounds_cum_time[[#This Row],[18]],rounds_cum_time[18],1),"."))</f>
        <v>93.</v>
      </c>
      <c r="AB76" s="142" t="str">
        <f>IF(ISBLANK(laps_times[[#This Row],[19]]),"DNF",CONCATENATE(RANK(rounds_cum_time[[#This Row],[19]],rounds_cum_time[19],1),"."))</f>
        <v>93.</v>
      </c>
      <c r="AC76" s="142" t="str">
        <f>IF(ISBLANK(laps_times[[#This Row],[20]]),"DNF",CONCATENATE(RANK(rounds_cum_time[[#This Row],[20]],rounds_cum_time[20],1),"."))</f>
        <v>93.</v>
      </c>
      <c r="AD76" s="142" t="str">
        <f>IF(ISBLANK(laps_times[[#This Row],[21]]),"DNF",CONCATENATE(RANK(rounds_cum_time[[#This Row],[21]],rounds_cum_time[21],1),"."))</f>
        <v>90.</v>
      </c>
      <c r="AE76" s="142" t="str">
        <f>IF(ISBLANK(laps_times[[#This Row],[22]]),"DNF",CONCATENATE(RANK(rounds_cum_time[[#This Row],[22]],rounds_cum_time[22],1),"."))</f>
        <v>90.</v>
      </c>
      <c r="AF76" s="142" t="str">
        <f>IF(ISBLANK(laps_times[[#This Row],[23]]),"DNF",CONCATENATE(RANK(rounds_cum_time[[#This Row],[23]],rounds_cum_time[23],1),"."))</f>
        <v>90.</v>
      </c>
      <c r="AG76" s="142" t="str">
        <f>IF(ISBLANK(laps_times[[#This Row],[24]]),"DNF",CONCATENATE(RANK(rounds_cum_time[[#This Row],[24]],rounds_cum_time[24],1),"."))</f>
        <v>90.</v>
      </c>
      <c r="AH76" s="142" t="str">
        <f>IF(ISBLANK(laps_times[[#This Row],[25]]),"DNF",CONCATENATE(RANK(rounds_cum_time[[#This Row],[25]],rounds_cum_time[25],1),"."))</f>
        <v>90.</v>
      </c>
      <c r="AI76" s="142" t="str">
        <f>IF(ISBLANK(laps_times[[#This Row],[26]]),"DNF",CONCATENATE(RANK(rounds_cum_time[[#This Row],[26]],rounds_cum_time[26],1),"."))</f>
        <v>90.</v>
      </c>
      <c r="AJ76" s="142" t="str">
        <f>IF(ISBLANK(laps_times[[#This Row],[27]]),"DNF",CONCATENATE(RANK(rounds_cum_time[[#This Row],[27]],rounds_cum_time[27],1),"."))</f>
        <v>90.</v>
      </c>
      <c r="AK76" s="142" t="str">
        <f>IF(ISBLANK(laps_times[[#This Row],[28]]),"DNF",CONCATENATE(RANK(rounds_cum_time[[#This Row],[28]],rounds_cum_time[28],1),"."))</f>
        <v>89.</v>
      </c>
      <c r="AL76" s="142" t="str">
        <f>IF(ISBLANK(laps_times[[#This Row],[29]]),"DNF",CONCATENATE(RANK(rounds_cum_time[[#This Row],[29]],rounds_cum_time[29],1),"."))</f>
        <v>89.</v>
      </c>
      <c r="AM76" s="142" t="str">
        <f>IF(ISBLANK(laps_times[[#This Row],[30]]),"DNF",CONCATENATE(RANK(rounds_cum_time[[#This Row],[30]],rounds_cum_time[30],1),"."))</f>
        <v>89.</v>
      </c>
      <c r="AN76" s="142" t="str">
        <f>IF(ISBLANK(laps_times[[#This Row],[31]]),"DNF",CONCATENATE(RANK(rounds_cum_time[[#This Row],[31]],rounds_cum_time[31],1),"."))</f>
        <v>89.</v>
      </c>
      <c r="AO76" s="142" t="str">
        <f>IF(ISBLANK(laps_times[[#This Row],[32]]),"DNF",CONCATENATE(RANK(rounds_cum_time[[#This Row],[32]],rounds_cum_time[32],1),"."))</f>
        <v>88.</v>
      </c>
      <c r="AP76" s="142" t="str">
        <f>IF(ISBLANK(laps_times[[#This Row],[33]]),"DNF",CONCATENATE(RANK(rounds_cum_time[[#This Row],[33]],rounds_cum_time[33],1),"."))</f>
        <v>87.</v>
      </c>
      <c r="AQ76" s="142" t="str">
        <f>IF(ISBLANK(laps_times[[#This Row],[34]]),"DNF",CONCATENATE(RANK(rounds_cum_time[[#This Row],[34]],rounds_cum_time[34],1),"."))</f>
        <v>87.</v>
      </c>
      <c r="AR76" s="142" t="str">
        <f>IF(ISBLANK(laps_times[[#This Row],[35]]),"DNF",CONCATENATE(RANK(rounds_cum_time[[#This Row],[35]],rounds_cum_time[35],1),"."))</f>
        <v>85.</v>
      </c>
      <c r="AS76" s="142" t="str">
        <f>IF(ISBLANK(laps_times[[#This Row],[36]]),"DNF",CONCATENATE(RANK(rounds_cum_time[[#This Row],[36]],rounds_cum_time[36],1),"."))</f>
        <v>85.</v>
      </c>
      <c r="AT76" s="142" t="str">
        <f>IF(ISBLANK(laps_times[[#This Row],[37]]),"DNF",CONCATENATE(RANK(rounds_cum_time[[#This Row],[37]],rounds_cum_time[37],1),"."))</f>
        <v>84.</v>
      </c>
      <c r="AU76" s="142" t="str">
        <f>IF(ISBLANK(laps_times[[#This Row],[38]]),"DNF",CONCATENATE(RANK(rounds_cum_time[[#This Row],[38]],rounds_cum_time[38],1),"."))</f>
        <v>83.</v>
      </c>
      <c r="AV76" s="142" t="str">
        <f>IF(ISBLANK(laps_times[[#This Row],[39]]),"DNF",CONCATENATE(RANK(rounds_cum_time[[#This Row],[39]],rounds_cum_time[39],1),"."))</f>
        <v>82.</v>
      </c>
      <c r="AW76" s="142" t="str">
        <f>IF(ISBLANK(laps_times[[#This Row],[40]]),"DNF",CONCATENATE(RANK(rounds_cum_time[[#This Row],[40]],rounds_cum_time[40],1),"."))</f>
        <v>82.</v>
      </c>
      <c r="AX76" s="142" t="str">
        <f>IF(ISBLANK(laps_times[[#This Row],[41]]),"DNF",CONCATENATE(RANK(rounds_cum_time[[#This Row],[41]],rounds_cum_time[41],1),"."))</f>
        <v>82.</v>
      </c>
      <c r="AY76" s="142" t="str">
        <f>IF(ISBLANK(laps_times[[#This Row],[42]]),"DNF",CONCATENATE(RANK(rounds_cum_time[[#This Row],[42]],rounds_cum_time[42],1),"."))</f>
        <v>82.</v>
      </c>
      <c r="AZ76" s="142" t="str">
        <f>IF(ISBLANK(laps_times[[#This Row],[43]]),"DNF",CONCATENATE(RANK(rounds_cum_time[[#This Row],[43]],rounds_cum_time[43],1),"."))</f>
        <v>82.</v>
      </c>
      <c r="BA76" s="142" t="str">
        <f>IF(ISBLANK(laps_times[[#This Row],[44]]),"DNF",CONCATENATE(RANK(rounds_cum_time[[#This Row],[44]],rounds_cum_time[44],1),"."))</f>
        <v>82.</v>
      </c>
      <c r="BB76" s="142" t="str">
        <f>IF(ISBLANK(laps_times[[#This Row],[45]]),"DNF",CONCATENATE(RANK(rounds_cum_time[[#This Row],[45]],rounds_cum_time[45],1),"."))</f>
        <v>81.</v>
      </c>
      <c r="BC76" s="142" t="str">
        <f>IF(ISBLANK(laps_times[[#This Row],[46]]),"DNF",CONCATENATE(RANK(rounds_cum_time[[#This Row],[46]],rounds_cum_time[46],1),"."))</f>
        <v>79.</v>
      </c>
      <c r="BD76" s="142" t="str">
        <f>IF(ISBLANK(laps_times[[#This Row],[47]]),"DNF",CONCATENATE(RANK(rounds_cum_time[[#This Row],[47]],rounds_cum_time[47],1),"."))</f>
        <v>78.</v>
      </c>
      <c r="BE76" s="142" t="str">
        <f>IF(ISBLANK(laps_times[[#This Row],[48]]),"DNF",CONCATENATE(RANK(rounds_cum_time[[#This Row],[48]],rounds_cum_time[48],1),"."))</f>
        <v>78.</v>
      </c>
      <c r="BF76" s="142" t="str">
        <f>IF(ISBLANK(laps_times[[#This Row],[49]]),"DNF",CONCATENATE(RANK(rounds_cum_time[[#This Row],[49]],rounds_cum_time[49],1),"."))</f>
        <v>78.</v>
      </c>
      <c r="BG76" s="142" t="str">
        <f>IF(ISBLANK(laps_times[[#This Row],[50]]),"DNF",CONCATENATE(RANK(rounds_cum_time[[#This Row],[50]],rounds_cum_time[50],1),"."))</f>
        <v>78.</v>
      </c>
      <c r="BH76" s="142" t="str">
        <f>IF(ISBLANK(laps_times[[#This Row],[51]]),"DNF",CONCATENATE(RANK(rounds_cum_time[[#This Row],[51]],rounds_cum_time[51],1),"."))</f>
        <v>77.</v>
      </c>
      <c r="BI76" s="142" t="str">
        <f>IF(ISBLANK(laps_times[[#This Row],[52]]),"DNF",CONCATENATE(RANK(rounds_cum_time[[#This Row],[52]],rounds_cum_time[52],1),"."))</f>
        <v>77.</v>
      </c>
      <c r="BJ76" s="142" t="str">
        <f>IF(ISBLANK(laps_times[[#This Row],[53]]),"DNF",CONCATENATE(RANK(rounds_cum_time[[#This Row],[53]],rounds_cum_time[53],1),"."))</f>
        <v>77.</v>
      </c>
      <c r="BK76" s="142" t="str">
        <f>IF(ISBLANK(laps_times[[#This Row],[54]]),"DNF",CONCATENATE(RANK(rounds_cum_time[[#This Row],[54]],rounds_cum_time[54],1),"."))</f>
        <v>76.</v>
      </c>
      <c r="BL76" s="142" t="str">
        <f>IF(ISBLANK(laps_times[[#This Row],[55]]),"DNF",CONCATENATE(RANK(rounds_cum_time[[#This Row],[55]],rounds_cum_time[55],1),"."))</f>
        <v>75.</v>
      </c>
      <c r="BM76" s="142" t="str">
        <f>IF(ISBLANK(laps_times[[#This Row],[56]]),"DNF",CONCATENATE(RANK(rounds_cum_time[[#This Row],[56]],rounds_cum_time[56],1),"."))</f>
        <v>75.</v>
      </c>
      <c r="BN76" s="142" t="str">
        <f>IF(ISBLANK(laps_times[[#This Row],[57]]),"DNF",CONCATENATE(RANK(rounds_cum_time[[#This Row],[57]],rounds_cum_time[57],1),"."))</f>
        <v>75.</v>
      </c>
      <c r="BO76" s="142" t="str">
        <f>IF(ISBLANK(laps_times[[#This Row],[58]]),"DNF",CONCATENATE(RANK(rounds_cum_time[[#This Row],[58]],rounds_cum_time[58],1),"."))</f>
        <v>75.</v>
      </c>
      <c r="BP76" s="142" t="str">
        <f>IF(ISBLANK(laps_times[[#This Row],[59]]),"DNF",CONCATENATE(RANK(rounds_cum_time[[#This Row],[59]],rounds_cum_time[59],1),"."))</f>
        <v>74.</v>
      </c>
      <c r="BQ76" s="142" t="str">
        <f>IF(ISBLANK(laps_times[[#This Row],[60]]),"DNF",CONCATENATE(RANK(rounds_cum_time[[#This Row],[60]],rounds_cum_time[60],1),"."))</f>
        <v>73.</v>
      </c>
      <c r="BR76" s="142" t="str">
        <f>IF(ISBLANK(laps_times[[#This Row],[61]]),"DNF",CONCATENATE(RANK(rounds_cum_time[[#This Row],[61]],rounds_cum_time[61],1),"."))</f>
        <v>72.</v>
      </c>
      <c r="BS76" s="142" t="str">
        <f>IF(ISBLANK(laps_times[[#This Row],[62]]),"DNF",CONCATENATE(RANK(rounds_cum_time[[#This Row],[62]],rounds_cum_time[62],1),"."))</f>
        <v>71.</v>
      </c>
      <c r="BT76" s="143" t="str">
        <f>IF(ISBLANK(laps_times[[#This Row],[63]]),"DNF",CONCATENATE(RANK(rounds_cum_time[[#This Row],[63]],rounds_cum_time[63],1),"."))</f>
        <v>71.</v>
      </c>
    </row>
    <row r="77" spans="2:72" x14ac:dyDescent="0.2">
      <c r="B77" s="130">
        <f>laps_times[[#This Row],[poř]]</f>
        <v>72</v>
      </c>
      <c r="C77" s="141">
        <f>laps_times[[#This Row],[s.č.]]</f>
        <v>68</v>
      </c>
      <c r="D77" s="131" t="str">
        <f>laps_times[[#This Row],[jméno]]</f>
        <v>Breburdová Hana</v>
      </c>
      <c r="E77" s="132">
        <f>laps_times[[#This Row],[roč]]</f>
        <v>1961</v>
      </c>
      <c r="F77" s="132" t="str">
        <f>laps_times[[#This Row],[kat]]</f>
        <v>ZB</v>
      </c>
      <c r="G77" s="132">
        <f>laps_times[[#This Row],[poř_kat]]</f>
        <v>4</v>
      </c>
      <c r="H77" s="131" t="str">
        <f>laps_times[[#This Row],[klub]]</f>
        <v>Maraton Klub Kladno</v>
      </c>
      <c r="I77" s="134">
        <f>laps_times[[#This Row],[celk. čas]]</f>
        <v>0.16784483796296298</v>
      </c>
      <c r="J77" s="142" t="str">
        <f>IF(ISBLANK(laps_times[[#This Row],[1]]),"DNF",CONCATENATE(RANK(rounds_cum_time[[#This Row],[1]],rounds_cum_time[1],1),"."))</f>
        <v>78.</v>
      </c>
      <c r="K77" s="142" t="str">
        <f>IF(ISBLANK(laps_times[[#This Row],[2]]),"DNF",CONCATENATE(RANK(rounds_cum_time[[#This Row],[2]],rounds_cum_time[2],1),"."))</f>
        <v>74.</v>
      </c>
      <c r="L77" s="142" t="str">
        <f>IF(ISBLANK(laps_times[[#This Row],[3]]),"DNF",CONCATENATE(RANK(rounds_cum_time[[#This Row],[3]],rounds_cum_time[3],1),"."))</f>
        <v>74.</v>
      </c>
      <c r="M77" s="142" t="str">
        <f>IF(ISBLANK(laps_times[[#This Row],[4]]),"DNF",CONCATENATE(RANK(rounds_cum_time[[#This Row],[4]],rounds_cum_time[4],1),"."))</f>
        <v>75.</v>
      </c>
      <c r="N77" s="142" t="str">
        <f>IF(ISBLANK(laps_times[[#This Row],[5]]),"DNF",CONCATENATE(RANK(rounds_cum_time[[#This Row],[5]],rounds_cum_time[5],1),"."))</f>
        <v>73.</v>
      </c>
      <c r="O77" s="142" t="str">
        <f>IF(ISBLANK(laps_times[[#This Row],[6]]),"DNF",CONCATENATE(RANK(rounds_cum_time[[#This Row],[6]],rounds_cum_time[6],1),"."))</f>
        <v>74.</v>
      </c>
      <c r="P77" s="142" t="str">
        <f>IF(ISBLANK(laps_times[[#This Row],[7]]),"DNF",CONCATENATE(RANK(rounds_cum_time[[#This Row],[7]],rounds_cum_time[7],1),"."))</f>
        <v>72.</v>
      </c>
      <c r="Q77" s="142" t="str">
        <f>IF(ISBLANK(laps_times[[#This Row],[8]]),"DNF",CONCATENATE(RANK(rounds_cum_time[[#This Row],[8]],rounds_cum_time[8],1),"."))</f>
        <v>72.</v>
      </c>
      <c r="R77" s="142" t="str">
        <f>IF(ISBLANK(laps_times[[#This Row],[9]]),"DNF",CONCATENATE(RANK(rounds_cum_time[[#This Row],[9]],rounds_cum_time[9],1),"."))</f>
        <v>73.</v>
      </c>
      <c r="S77" s="142" t="str">
        <f>IF(ISBLANK(laps_times[[#This Row],[10]]),"DNF",CONCATENATE(RANK(rounds_cum_time[[#This Row],[10]],rounds_cum_time[10],1),"."))</f>
        <v>73.</v>
      </c>
      <c r="T77" s="142" t="str">
        <f>IF(ISBLANK(laps_times[[#This Row],[11]]),"DNF",CONCATENATE(RANK(rounds_cum_time[[#This Row],[11]],rounds_cum_time[11],1),"."))</f>
        <v>74.</v>
      </c>
      <c r="U77" s="142" t="str">
        <f>IF(ISBLANK(laps_times[[#This Row],[12]]),"DNF",CONCATENATE(RANK(rounds_cum_time[[#This Row],[12]],rounds_cum_time[12],1),"."))</f>
        <v>76.</v>
      </c>
      <c r="V77" s="142" t="str">
        <f>IF(ISBLANK(laps_times[[#This Row],[13]]),"DNF",CONCATENATE(RANK(rounds_cum_time[[#This Row],[13]],rounds_cum_time[13],1),"."))</f>
        <v>75.</v>
      </c>
      <c r="W77" s="142" t="str">
        <f>IF(ISBLANK(laps_times[[#This Row],[14]]),"DNF",CONCATENATE(RANK(rounds_cum_time[[#This Row],[14]],rounds_cum_time[14],1),"."))</f>
        <v>76.</v>
      </c>
      <c r="X77" s="142" t="str">
        <f>IF(ISBLANK(laps_times[[#This Row],[15]]),"DNF",CONCATENATE(RANK(rounds_cum_time[[#This Row],[15]],rounds_cum_time[15],1),"."))</f>
        <v>76.</v>
      </c>
      <c r="Y77" s="142" t="str">
        <f>IF(ISBLANK(laps_times[[#This Row],[16]]),"DNF",CONCATENATE(RANK(rounds_cum_time[[#This Row],[16]],rounds_cum_time[16],1),"."))</f>
        <v>76.</v>
      </c>
      <c r="Z77" s="142" t="str">
        <f>IF(ISBLANK(laps_times[[#This Row],[17]]),"DNF",CONCATENATE(RANK(rounds_cum_time[[#This Row],[17]],rounds_cum_time[17],1),"."))</f>
        <v>76.</v>
      </c>
      <c r="AA77" s="142" t="str">
        <f>IF(ISBLANK(laps_times[[#This Row],[18]]),"DNF",CONCATENATE(RANK(rounds_cum_time[[#This Row],[18]],rounds_cum_time[18],1),"."))</f>
        <v>76.</v>
      </c>
      <c r="AB77" s="142" t="str">
        <f>IF(ISBLANK(laps_times[[#This Row],[19]]),"DNF",CONCATENATE(RANK(rounds_cum_time[[#This Row],[19]],rounds_cum_time[19],1),"."))</f>
        <v>77.</v>
      </c>
      <c r="AC77" s="142" t="str">
        <f>IF(ISBLANK(laps_times[[#This Row],[20]]),"DNF",CONCATENATE(RANK(rounds_cum_time[[#This Row],[20]],rounds_cum_time[20],1),"."))</f>
        <v>76.</v>
      </c>
      <c r="AD77" s="142" t="str">
        <f>IF(ISBLANK(laps_times[[#This Row],[21]]),"DNF",CONCATENATE(RANK(rounds_cum_time[[#This Row],[21]],rounds_cum_time[21],1),"."))</f>
        <v>77.</v>
      </c>
      <c r="AE77" s="142" t="str">
        <f>IF(ISBLANK(laps_times[[#This Row],[22]]),"DNF",CONCATENATE(RANK(rounds_cum_time[[#This Row],[22]],rounds_cum_time[22],1),"."))</f>
        <v>77.</v>
      </c>
      <c r="AF77" s="142" t="str">
        <f>IF(ISBLANK(laps_times[[#This Row],[23]]),"DNF",CONCATENATE(RANK(rounds_cum_time[[#This Row],[23]],rounds_cum_time[23],1),"."))</f>
        <v>76.</v>
      </c>
      <c r="AG77" s="142" t="str">
        <f>IF(ISBLANK(laps_times[[#This Row],[24]]),"DNF",CONCATENATE(RANK(rounds_cum_time[[#This Row],[24]],rounds_cum_time[24],1),"."))</f>
        <v>76.</v>
      </c>
      <c r="AH77" s="142" t="str">
        <f>IF(ISBLANK(laps_times[[#This Row],[25]]),"DNF",CONCATENATE(RANK(rounds_cum_time[[#This Row],[25]],rounds_cum_time[25],1),"."))</f>
        <v>76.</v>
      </c>
      <c r="AI77" s="142" t="str">
        <f>IF(ISBLANK(laps_times[[#This Row],[26]]),"DNF",CONCATENATE(RANK(rounds_cum_time[[#This Row],[26]],rounds_cum_time[26],1),"."))</f>
        <v>76.</v>
      </c>
      <c r="AJ77" s="142" t="str">
        <f>IF(ISBLANK(laps_times[[#This Row],[27]]),"DNF",CONCATENATE(RANK(rounds_cum_time[[#This Row],[27]],rounds_cum_time[27],1),"."))</f>
        <v>76.</v>
      </c>
      <c r="AK77" s="142" t="str">
        <f>IF(ISBLANK(laps_times[[#This Row],[28]]),"DNF",CONCATENATE(RANK(rounds_cum_time[[#This Row],[28]],rounds_cum_time[28],1),"."))</f>
        <v>75.</v>
      </c>
      <c r="AL77" s="142" t="str">
        <f>IF(ISBLANK(laps_times[[#This Row],[29]]),"DNF",CONCATENATE(RANK(rounds_cum_time[[#This Row],[29]],rounds_cum_time[29],1),"."))</f>
        <v>75.</v>
      </c>
      <c r="AM77" s="142" t="str">
        <f>IF(ISBLANK(laps_times[[#This Row],[30]]),"DNF",CONCATENATE(RANK(rounds_cum_time[[#This Row],[30]],rounds_cum_time[30],1),"."))</f>
        <v>78.</v>
      </c>
      <c r="AN77" s="142" t="str">
        <f>IF(ISBLANK(laps_times[[#This Row],[31]]),"DNF",CONCATENATE(RANK(rounds_cum_time[[#This Row],[31]],rounds_cum_time[31],1),"."))</f>
        <v>76.</v>
      </c>
      <c r="AO77" s="142" t="str">
        <f>IF(ISBLANK(laps_times[[#This Row],[32]]),"DNF",CONCATENATE(RANK(rounds_cum_time[[#This Row],[32]],rounds_cum_time[32],1),"."))</f>
        <v>75.</v>
      </c>
      <c r="AP77" s="142" t="str">
        <f>IF(ISBLANK(laps_times[[#This Row],[33]]),"DNF",CONCATENATE(RANK(rounds_cum_time[[#This Row],[33]],rounds_cum_time[33],1),"."))</f>
        <v>77.</v>
      </c>
      <c r="AQ77" s="142" t="str">
        <f>IF(ISBLANK(laps_times[[#This Row],[34]]),"DNF",CONCATENATE(RANK(rounds_cum_time[[#This Row],[34]],rounds_cum_time[34],1),"."))</f>
        <v>77.</v>
      </c>
      <c r="AR77" s="142" t="str">
        <f>IF(ISBLANK(laps_times[[#This Row],[35]]),"DNF",CONCATENATE(RANK(rounds_cum_time[[#This Row],[35]],rounds_cum_time[35],1),"."))</f>
        <v>76.</v>
      </c>
      <c r="AS77" s="142" t="str">
        <f>IF(ISBLANK(laps_times[[#This Row],[36]]),"DNF",CONCATENATE(RANK(rounds_cum_time[[#This Row],[36]],rounds_cum_time[36],1),"."))</f>
        <v>74.</v>
      </c>
      <c r="AT77" s="142" t="str">
        <f>IF(ISBLANK(laps_times[[#This Row],[37]]),"DNF",CONCATENATE(RANK(rounds_cum_time[[#This Row],[37]],rounds_cum_time[37],1),"."))</f>
        <v>76.</v>
      </c>
      <c r="AU77" s="142" t="str">
        <f>IF(ISBLANK(laps_times[[#This Row],[38]]),"DNF",CONCATENATE(RANK(rounds_cum_time[[#This Row],[38]],rounds_cum_time[38],1),"."))</f>
        <v>76.</v>
      </c>
      <c r="AV77" s="142" t="str">
        <f>IF(ISBLANK(laps_times[[#This Row],[39]]),"DNF",CONCATENATE(RANK(rounds_cum_time[[#This Row],[39]],rounds_cum_time[39],1),"."))</f>
        <v>74.</v>
      </c>
      <c r="AW77" s="142" t="str">
        <f>IF(ISBLANK(laps_times[[#This Row],[40]]),"DNF",CONCATENATE(RANK(rounds_cum_time[[#This Row],[40]],rounds_cum_time[40],1),"."))</f>
        <v>75.</v>
      </c>
      <c r="AX77" s="142" t="str">
        <f>IF(ISBLANK(laps_times[[#This Row],[41]]),"DNF",CONCATENATE(RANK(rounds_cum_time[[#This Row],[41]],rounds_cum_time[41],1),"."))</f>
        <v>76.</v>
      </c>
      <c r="AY77" s="142" t="str">
        <f>IF(ISBLANK(laps_times[[#This Row],[42]]),"DNF",CONCATENATE(RANK(rounds_cum_time[[#This Row],[42]],rounds_cum_time[42],1),"."))</f>
        <v>76.</v>
      </c>
      <c r="AZ77" s="142" t="str">
        <f>IF(ISBLANK(laps_times[[#This Row],[43]]),"DNF",CONCATENATE(RANK(rounds_cum_time[[#This Row],[43]],rounds_cum_time[43],1),"."))</f>
        <v>75.</v>
      </c>
      <c r="BA77" s="142" t="str">
        <f>IF(ISBLANK(laps_times[[#This Row],[44]]),"DNF",CONCATENATE(RANK(rounds_cum_time[[#This Row],[44]],rounds_cum_time[44],1),"."))</f>
        <v>75.</v>
      </c>
      <c r="BB77" s="142" t="str">
        <f>IF(ISBLANK(laps_times[[#This Row],[45]]),"DNF",CONCATENATE(RANK(rounds_cum_time[[#This Row],[45]],rounds_cum_time[45],1),"."))</f>
        <v>75.</v>
      </c>
      <c r="BC77" s="142" t="str">
        <f>IF(ISBLANK(laps_times[[#This Row],[46]]),"DNF",CONCATENATE(RANK(rounds_cum_time[[#This Row],[46]],rounds_cum_time[46],1),"."))</f>
        <v>75.</v>
      </c>
      <c r="BD77" s="142" t="str">
        <f>IF(ISBLANK(laps_times[[#This Row],[47]]),"DNF",CONCATENATE(RANK(rounds_cum_time[[#This Row],[47]],rounds_cum_time[47],1),"."))</f>
        <v>75.</v>
      </c>
      <c r="BE77" s="142" t="str">
        <f>IF(ISBLANK(laps_times[[#This Row],[48]]),"DNF",CONCATENATE(RANK(rounds_cum_time[[#This Row],[48]],rounds_cum_time[48],1),"."))</f>
        <v>75.</v>
      </c>
      <c r="BF77" s="142" t="str">
        <f>IF(ISBLANK(laps_times[[#This Row],[49]]),"DNF",CONCATENATE(RANK(rounds_cum_time[[#This Row],[49]],rounds_cum_time[49],1),"."))</f>
        <v>75.</v>
      </c>
      <c r="BG77" s="142" t="str">
        <f>IF(ISBLANK(laps_times[[#This Row],[50]]),"DNF",CONCATENATE(RANK(rounds_cum_time[[#This Row],[50]],rounds_cum_time[50],1),"."))</f>
        <v>75.</v>
      </c>
      <c r="BH77" s="142" t="str">
        <f>IF(ISBLANK(laps_times[[#This Row],[51]]),"DNF",CONCATENATE(RANK(rounds_cum_time[[#This Row],[51]],rounds_cum_time[51],1),"."))</f>
        <v>75.</v>
      </c>
      <c r="BI77" s="142" t="str">
        <f>IF(ISBLANK(laps_times[[#This Row],[52]]),"DNF",CONCATENATE(RANK(rounds_cum_time[[#This Row],[52]],rounds_cum_time[52],1),"."))</f>
        <v>75.</v>
      </c>
      <c r="BJ77" s="142" t="str">
        <f>IF(ISBLANK(laps_times[[#This Row],[53]]),"DNF",CONCATENATE(RANK(rounds_cum_time[[#This Row],[53]],rounds_cum_time[53],1),"."))</f>
        <v>74.</v>
      </c>
      <c r="BK77" s="142" t="str">
        <f>IF(ISBLANK(laps_times[[#This Row],[54]]),"DNF",CONCATENATE(RANK(rounds_cum_time[[#This Row],[54]],rounds_cum_time[54],1),"."))</f>
        <v>74.</v>
      </c>
      <c r="BL77" s="142" t="str">
        <f>IF(ISBLANK(laps_times[[#This Row],[55]]),"DNF",CONCATENATE(RANK(rounds_cum_time[[#This Row],[55]],rounds_cum_time[55],1),"."))</f>
        <v>74.</v>
      </c>
      <c r="BM77" s="142" t="str">
        <f>IF(ISBLANK(laps_times[[#This Row],[56]]),"DNF",CONCATENATE(RANK(rounds_cum_time[[#This Row],[56]],rounds_cum_time[56],1),"."))</f>
        <v>74.</v>
      </c>
      <c r="BN77" s="142" t="str">
        <f>IF(ISBLANK(laps_times[[#This Row],[57]]),"DNF",CONCATENATE(RANK(rounds_cum_time[[#This Row],[57]],rounds_cum_time[57],1),"."))</f>
        <v>74.</v>
      </c>
      <c r="BO77" s="142" t="str">
        <f>IF(ISBLANK(laps_times[[#This Row],[58]]),"DNF",CONCATENATE(RANK(rounds_cum_time[[#This Row],[58]],rounds_cum_time[58],1),"."))</f>
        <v>73.</v>
      </c>
      <c r="BP77" s="142" t="str">
        <f>IF(ISBLANK(laps_times[[#This Row],[59]]),"DNF",CONCATENATE(RANK(rounds_cum_time[[#This Row],[59]],rounds_cum_time[59],1),"."))</f>
        <v>72.</v>
      </c>
      <c r="BQ77" s="142" t="str">
        <f>IF(ISBLANK(laps_times[[#This Row],[60]]),"DNF",CONCATENATE(RANK(rounds_cum_time[[#This Row],[60]],rounds_cum_time[60],1),"."))</f>
        <v>72.</v>
      </c>
      <c r="BR77" s="142" t="str">
        <f>IF(ISBLANK(laps_times[[#This Row],[61]]),"DNF",CONCATENATE(RANK(rounds_cum_time[[#This Row],[61]],rounds_cum_time[61],1),"."))</f>
        <v>73.</v>
      </c>
      <c r="BS77" s="142" t="str">
        <f>IF(ISBLANK(laps_times[[#This Row],[62]]),"DNF",CONCATENATE(RANK(rounds_cum_time[[#This Row],[62]],rounds_cum_time[62],1),"."))</f>
        <v>73.</v>
      </c>
      <c r="BT77" s="143" t="str">
        <f>IF(ISBLANK(laps_times[[#This Row],[63]]),"DNF",CONCATENATE(RANK(rounds_cum_time[[#This Row],[63]],rounds_cum_time[63],1),"."))</f>
        <v>72.</v>
      </c>
    </row>
    <row r="78" spans="2:72" x14ac:dyDescent="0.2">
      <c r="B78" s="130">
        <f>laps_times[[#This Row],[poř]]</f>
        <v>73</v>
      </c>
      <c r="C78" s="141">
        <f>laps_times[[#This Row],[s.č.]]</f>
        <v>125</v>
      </c>
      <c r="D78" s="131" t="str">
        <f>laps_times[[#This Row],[jméno]]</f>
        <v>Malát Jan</v>
      </c>
      <c r="E78" s="132">
        <f>laps_times[[#This Row],[roč]]</f>
        <v>1966</v>
      </c>
      <c r="F78" s="132" t="str">
        <f>laps_times[[#This Row],[kat]]</f>
        <v>MB</v>
      </c>
      <c r="G78" s="132">
        <f>laps_times[[#This Row],[poř_kat]]</f>
        <v>31</v>
      </c>
      <c r="H78" s="131" t="str">
        <f>laps_times[[#This Row],[klub]]</f>
        <v>Boršovský běžecký klub</v>
      </c>
      <c r="I78" s="134">
        <f>laps_times[[#This Row],[celk. čas]]</f>
        <v>0.16805990740740739</v>
      </c>
      <c r="J78" s="142" t="str">
        <f>IF(ISBLANK(laps_times[[#This Row],[1]]),"DNF",CONCATENATE(RANK(rounds_cum_time[[#This Row],[1]],rounds_cum_time[1],1),"."))</f>
        <v>59.</v>
      </c>
      <c r="K78" s="142" t="str">
        <f>IF(ISBLANK(laps_times[[#This Row],[2]]),"DNF",CONCATENATE(RANK(rounds_cum_time[[#This Row],[2]],rounds_cum_time[2],1),"."))</f>
        <v>58.</v>
      </c>
      <c r="L78" s="142" t="str">
        <f>IF(ISBLANK(laps_times[[#This Row],[3]]),"DNF",CONCATENATE(RANK(rounds_cum_time[[#This Row],[3]],rounds_cum_time[3],1),"."))</f>
        <v>61.</v>
      </c>
      <c r="M78" s="142" t="str">
        <f>IF(ISBLANK(laps_times[[#This Row],[4]]),"DNF",CONCATENATE(RANK(rounds_cum_time[[#This Row],[4]],rounds_cum_time[4],1),"."))</f>
        <v>60.</v>
      </c>
      <c r="N78" s="142" t="str">
        <f>IF(ISBLANK(laps_times[[#This Row],[5]]),"DNF",CONCATENATE(RANK(rounds_cum_time[[#This Row],[5]],rounds_cum_time[5],1),"."))</f>
        <v>61.</v>
      </c>
      <c r="O78" s="142" t="str">
        <f>IF(ISBLANK(laps_times[[#This Row],[6]]),"DNF",CONCATENATE(RANK(rounds_cum_time[[#This Row],[6]],rounds_cum_time[6],1),"."))</f>
        <v>61.</v>
      </c>
      <c r="P78" s="142" t="str">
        <f>IF(ISBLANK(laps_times[[#This Row],[7]]),"DNF",CONCATENATE(RANK(rounds_cum_time[[#This Row],[7]],rounds_cum_time[7],1),"."))</f>
        <v>62.</v>
      </c>
      <c r="Q78" s="142" t="str">
        <f>IF(ISBLANK(laps_times[[#This Row],[8]]),"DNF",CONCATENATE(RANK(rounds_cum_time[[#This Row],[8]],rounds_cum_time[8],1),"."))</f>
        <v>64.</v>
      </c>
      <c r="R78" s="142" t="str">
        <f>IF(ISBLANK(laps_times[[#This Row],[9]]),"DNF",CONCATENATE(RANK(rounds_cum_time[[#This Row],[9]],rounds_cum_time[9],1),"."))</f>
        <v>63.</v>
      </c>
      <c r="S78" s="142" t="str">
        <f>IF(ISBLANK(laps_times[[#This Row],[10]]),"DNF",CONCATENATE(RANK(rounds_cum_time[[#This Row],[10]],rounds_cum_time[10],1),"."))</f>
        <v>62.</v>
      </c>
      <c r="T78" s="142" t="str">
        <f>IF(ISBLANK(laps_times[[#This Row],[11]]),"DNF",CONCATENATE(RANK(rounds_cum_time[[#This Row],[11]],rounds_cum_time[11],1),"."))</f>
        <v>62.</v>
      </c>
      <c r="U78" s="142" t="str">
        <f>IF(ISBLANK(laps_times[[#This Row],[12]]),"DNF",CONCATENATE(RANK(rounds_cum_time[[#This Row],[12]],rounds_cum_time[12],1),"."))</f>
        <v>66.</v>
      </c>
      <c r="V78" s="142" t="str">
        <f>IF(ISBLANK(laps_times[[#This Row],[13]]),"DNF",CONCATENATE(RANK(rounds_cum_time[[#This Row],[13]],rounds_cum_time[13],1),"."))</f>
        <v>67.</v>
      </c>
      <c r="W78" s="142" t="str">
        <f>IF(ISBLANK(laps_times[[#This Row],[14]]),"DNF",CONCATENATE(RANK(rounds_cum_time[[#This Row],[14]],rounds_cum_time[14],1),"."))</f>
        <v>67.</v>
      </c>
      <c r="X78" s="142" t="str">
        <f>IF(ISBLANK(laps_times[[#This Row],[15]]),"DNF",CONCATENATE(RANK(rounds_cum_time[[#This Row],[15]],rounds_cum_time[15],1),"."))</f>
        <v>67.</v>
      </c>
      <c r="Y78" s="142" t="str">
        <f>IF(ISBLANK(laps_times[[#This Row],[16]]),"DNF",CONCATENATE(RANK(rounds_cum_time[[#This Row],[16]],rounds_cum_time[16],1),"."))</f>
        <v>70.</v>
      </c>
      <c r="Z78" s="142" t="str">
        <f>IF(ISBLANK(laps_times[[#This Row],[17]]),"DNF",CONCATENATE(RANK(rounds_cum_time[[#This Row],[17]],rounds_cum_time[17],1),"."))</f>
        <v>70.</v>
      </c>
      <c r="AA78" s="142" t="str">
        <f>IF(ISBLANK(laps_times[[#This Row],[18]]),"DNF",CONCATENATE(RANK(rounds_cum_time[[#This Row],[18]],rounds_cum_time[18],1),"."))</f>
        <v>71.</v>
      </c>
      <c r="AB78" s="142" t="str">
        <f>IF(ISBLANK(laps_times[[#This Row],[19]]),"DNF",CONCATENATE(RANK(rounds_cum_time[[#This Row],[19]],rounds_cum_time[19],1),"."))</f>
        <v>71.</v>
      </c>
      <c r="AC78" s="142" t="str">
        <f>IF(ISBLANK(laps_times[[#This Row],[20]]),"DNF",CONCATENATE(RANK(rounds_cum_time[[#This Row],[20]],rounds_cum_time[20],1),"."))</f>
        <v>71.</v>
      </c>
      <c r="AD78" s="142" t="str">
        <f>IF(ISBLANK(laps_times[[#This Row],[21]]),"DNF",CONCATENATE(RANK(rounds_cum_time[[#This Row],[21]],rounds_cum_time[21],1),"."))</f>
        <v>71.</v>
      </c>
      <c r="AE78" s="142" t="str">
        <f>IF(ISBLANK(laps_times[[#This Row],[22]]),"DNF",CONCATENATE(RANK(rounds_cum_time[[#This Row],[22]],rounds_cum_time[22],1),"."))</f>
        <v>71.</v>
      </c>
      <c r="AF78" s="142" t="str">
        <f>IF(ISBLANK(laps_times[[#This Row],[23]]),"DNF",CONCATENATE(RANK(rounds_cum_time[[#This Row],[23]],rounds_cum_time[23],1),"."))</f>
        <v>71.</v>
      </c>
      <c r="AG78" s="142" t="str">
        <f>IF(ISBLANK(laps_times[[#This Row],[24]]),"DNF",CONCATENATE(RANK(rounds_cum_time[[#This Row],[24]],rounds_cum_time[24],1),"."))</f>
        <v>70.</v>
      </c>
      <c r="AH78" s="142" t="str">
        <f>IF(ISBLANK(laps_times[[#This Row],[25]]),"DNF",CONCATENATE(RANK(rounds_cum_time[[#This Row],[25]],rounds_cum_time[25],1),"."))</f>
        <v>70.</v>
      </c>
      <c r="AI78" s="142" t="str">
        <f>IF(ISBLANK(laps_times[[#This Row],[26]]),"DNF",CONCATENATE(RANK(rounds_cum_time[[#This Row],[26]],rounds_cum_time[26],1),"."))</f>
        <v>70.</v>
      </c>
      <c r="AJ78" s="142" t="str">
        <f>IF(ISBLANK(laps_times[[#This Row],[27]]),"DNF",CONCATENATE(RANK(rounds_cum_time[[#This Row],[27]],rounds_cum_time[27],1),"."))</f>
        <v>70.</v>
      </c>
      <c r="AK78" s="142" t="str">
        <f>IF(ISBLANK(laps_times[[#This Row],[28]]),"DNF",CONCATENATE(RANK(rounds_cum_time[[#This Row],[28]],rounds_cum_time[28],1),"."))</f>
        <v>69.</v>
      </c>
      <c r="AL78" s="142" t="str">
        <f>IF(ISBLANK(laps_times[[#This Row],[29]]),"DNF",CONCATENATE(RANK(rounds_cum_time[[#This Row],[29]],rounds_cum_time[29],1),"."))</f>
        <v>69.</v>
      </c>
      <c r="AM78" s="142" t="str">
        <f>IF(ISBLANK(laps_times[[#This Row],[30]]),"DNF",CONCATENATE(RANK(rounds_cum_time[[#This Row],[30]],rounds_cum_time[30],1),"."))</f>
        <v>70.</v>
      </c>
      <c r="AN78" s="142" t="str">
        <f>IF(ISBLANK(laps_times[[#This Row],[31]]),"DNF",CONCATENATE(RANK(rounds_cum_time[[#This Row],[31]],rounds_cum_time[31],1),"."))</f>
        <v>69.</v>
      </c>
      <c r="AO78" s="142" t="str">
        <f>IF(ISBLANK(laps_times[[#This Row],[32]]),"DNF",CONCATENATE(RANK(rounds_cum_time[[#This Row],[32]],rounds_cum_time[32],1),"."))</f>
        <v>68.</v>
      </c>
      <c r="AP78" s="142" t="str">
        <f>IF(ISBLANK(laps_times[[#This Row],[33]]),"DNF",CONCATENATE(RANK(rounds_cum_time[[#This Row],[33]],rounds_cum_time[33],1),"."))</f>
        <v>69.</v>
      </c>
      <c r="AQ78" s="142" t="str">
        <f>IF(ISBLANK(laps_times[[#This Row],[34]]),"DNF",CONCATENATE(RANK(rounds_cum_time[[#This Row],[34]],rounds_cum_time[34],1),"."))</f>
        <v>68.</v>
      </c>
      <c r="AR78" s="142" t="str">
        <f>IF(ISBLANK(laps_times[[#This Row],[35]]),"DNF",CONCATENATE(RANK(rounds_cum_time[[#This Row],[35]],rounds_cum_time[35],1),"."))</f>
        <v>68.</v>
      </c>
      <c r="AS78" s="142" t="str">
        <f>IF(ISBLANK(laps_times[[#This Row],[36]]),"DNF",CONCATENATE(RANK(rounds_cum_time[[#This Row],[36]],rounds_cum_time[36],1),"."))</f>
        <v>69.</v>
      </c>
      <c r="AT78" s="142" t="str">
        <f>IF(ISBLANK(laps_times[[#This Row],[37]]),"DNF",CONCATENATE(RANK(rounds_cum_time[[#This Row],[37]],rounds_cum_time[37],1),"."))</f>
        <v>68.</v>
      </c>
      <c r="AU78" s="142" t="str">
        <f>IF(ISBLANK(laps_times[[#This Row],[38]]),"DNF",CONCATENATE(RANK(rounds_cum_time[[#This Row],[38]],rounds_cum_time[38],1),"."))</f>
        <v>68.</v>
      </c>
      <c r="AV78" s="142" t="str">
        <f>IF(ISBLANK(laps_times[[#This Row],[39]]),"DNF",CONCATENATE(RANK(rounds_cum_time[[#This Row],[39]],rounds_cum_time[39],1),"."))</f>
        <v>69.</v>
      </c>
      <c r="AW78" s="142" t="str">
        <f>IF(ISBLANK(laps_times[[#This Row],[40]]),"DNF",CONCATENATE(RANK(rounds_cum_time[[#This Row],[40]],rounds_cum_time[40],1),"."))</f>
        <v>69.</v>
      </c>
      <c r="AX78" s="142" t="str">
        <f>IF(ISBLANK(laps_times[[#This Row],[41]]),"DNF",CONCATENATE(RANK(rounds_cum_time[[#This Row],[41]],rounds_cum_time[41],1),"."))</f>
        <v>68.</v>
      </c>
      <c r="AY78" s="142" t="str">
        <f>IF(ISBLANK(laps_times[[#This Row],[42]]),"DNF",CONCATENATE(RANK(rounds_cum_time[[#This Row],[42]],rounds_cum_time[42],1),"."))</f>
        <v>68.</v>
      </c>
      <c r="AZ78" s="142" t="str">
        <f>IF(ISBLANK(laps_times[[#This Row],[43]]),"DNF",CONCATENATE(RANK(rounds_cum_time[[#This Row],[43]],rounds_cum_time[43],1),"."))</f>
        <v>69.</v>
      </c>
      <c r="BA78" s="142" t="str">
        <f>IF(ISBLANK(laps_times[[#This Row],[44]]),"DNF",CONCATENATE(RANK(rounds_cum_time[[#This Row],[44]],rounds_cum_time[44],1),"."))</f>
        <v>69.</v>
      </c>
      <c r="BB78" s="142" t="str">
        <f>IF(ISBLANK(laps_times[[#This Row],[45]]),"DNF",CONCATENATE(RANK(rounds_cum_time[[#This Row],[45]],rounds_cum_time[45],1),"."))</f>
        <v>68.</v>
      </c>
      <c r="BC78" s="142" t="str">
        <f>IF(ISBLANK(laps_times[[#This Row],[46]]),"DNF",CONCATENATE(RANK(rounds_cum_time[[#This Row],[46]],rounds_cum_time[46],1),"."))</f>
        <v>70.</v>
      </c>
      <c r="BD78" s="142" t="str">
        <f>IF(ISBLANK(laps_times[[#This Row],[47]]),"DNF",CONCATENATE(RANK(rounds_cum_time[[#This Row],[47]],rounds_cum_time[47],1),"."))</f>
        <v>70.</v>
      </c>
      <c r="BE78" s="142" t="str">
        <f>IF(ISBLANK(laps_times[[#This Row],[48]]),"DNF",CONCATENATE(RANK(rounds_cum_time[[#This Row],[48]],rounds_cum_time[48],1),"."))</f>
        <v>70.</v>
      </c>
      <c r="BF78" s="142" t="str">
        <f>IF(ISBLANK(laps_times[[#This Row],[49]]),"DNF",CONCATENATE(RANK(rounds_cum_time[[#This Row],[49]],rounds_cum_time[49],1),"."))</f>
        <v>70.</v>
      </c>
      <c r="BG78" s="142" t="str">
        <f>IF(ISBLANK(laps_times[[#This Row],[50]]),"DNF",CONCATENATE(RANK(rounds_cum_time[[#This Row],[50]],rounds_cum_time[50],1),"."))</f>
        <v>70.</v>
      </c>
      <c r="BH78" s="142" t="str">
        <f>IF(ISBLANK(laps_times[[#This Row],[51]]),"DNF",CONCATENATE(RANK(rounds_cum_time[[#This Row],[51]],rounds_cum_time[51],1),"."))</f>
        <v>71.</v>
      </c>
      <c r="BI78" s="142" t="str">
        <f>IF(ISBLANK(laps_times[[#This Row],[52]]),"DNF",CONCATENATE(RANK(rounds_cum_time[[#This Row],[52]],rounds_cum_time[52],1),"."))</f>
        <v>70.</v>
      </c>
      <c r="BJ78" s="142" t="str">
        <f>IF(ISBLANK(laps_times[[#This Row],[53]]),"DNF",CONCATENATE(RANK(rounds_cum_time[[#This Row],[53]],rounds_cum_time[53],1),"."))</f>
        <v>71.</v>
      </c>
      <c r="BK78" s="142" t="str">
        <f>IF(ISBLANK(laps_times[[#This Row],[54]]),"DNF",CONCATENATE(RANK(rounds_cum_time[[#This Row],[54]],rounds_cum_time[54],1),"."))</f>
        <v>71.</v>
      </c>
      <c r="BL78" s="142" t="str">
        <f>IF(ISBLANK(laps_times[[#This Row],[55]]),"DNF",CONCATENATE(RANK(rounds_cum_time[[#This Row],[55]],rounds_cum_time[55],1),"."))</f>
        <v>71.</v>
      </c>
      <c r="BM78" s="142" t="str">
        <f>IF(ISBLANK(laps_times[[#This Row],[56]]),"DNF",CONCATENATE(RANK(rounds_cum_time[[#This Row],[56]],rounds_cum_time[56],1),"."))</f>
        <v>71.</v>
      </c>
      <c r="BN78" s="142" t="str">
        <f>IF(ISBLANK(laps_times[[#This Row],[57]]),"DNF",CONCATENATE(RANK(rounds_cum_time[[#This Row],[57]],rounds_cum_time[57],1),"."))</f>
        <v>71.</v>
      </c>
      <c r="BO78" s="142" t="str">
        <f>IF(ISBLANK(laps_times[[#This Row],[58]]),"DNF",CONCATENATE(RANK(rounds_cum_time[[#This Row],[58]],rounds_cum_time[58],1),"."))</f>
        <v>71.</v>
      </c>
      <c r="BP78" s="142" t="str">
        <f>IF(ISBLANK(laps_times[[#This Row],[59]]),"DNF",CONCATENATE(RANK(rounds_cum_time[[#This Row],[59]],rounds_cum_time[59],1),"."))</f>
        <v>71.</v>
      </c>
      <c r="BQ78" s="142" t="str">
        <f>IF(ISBLANK(laps_times[[#This Row],[60]]),"DNF",CONCATENATE(RANK(rounds_cum_time[[#This Row],[60]],rounds_cum_time[60],1),"."))</f>
        <v>71.</v>
      </c>
      <c r="BR78" s="142" t="str">
        <f>IF(ISBLANK(laps_times[[#This Row],[61]]),"DNF",CONCATENATE(RANK(rounds_cum_time[[#This Row],[61]],rounds_cum_time[61],1),"."))</f>
        <v>71.</v>
      </c>
      <c r="BS78" s="142" t="str">
        <f>IF(ISBLANK(laps_times[[#This Row],[62]]),"DNF",CONCATENATE(RANK(rounds_cum_time[[#This Row],[62]],rounds_cum_time[62],1),"."))</f>
        <v>72.</v>
      </c>
      <c r="BT78" s="143" t="str">
        <f>IF(ISBLANK(laps_times[[#This Row],[63]]),"DNF",CONCATENATE(RANK(rounds_cum_time[[#This Row],[63]],rounds_cum_time[63],1),"."))</f>
        <v>73.</v>
      </c>
    </row>
    <row r="79" spans="2:72" x14ac:dyDescent="0.2">
      <c r="B79" s="130">
        <f>laps_times[[#This Row],[poř]]</f>
        <v>74</v>
      </c>
      <c r="C79" s="141">
        <f>laps_times[[#This Row],[s.č.]]</f>
        <v>100</v>
      </c>
      <c r="D79" s="131" t="str">
        <f>laps_times[[#This Row],[jméno]]</f>
        <v>Bálek Oldřich</v>
      </c>
      <c r="E79" s="132">
        <f>laps_times[[#This Row],[roč]]</f>
        <v>1972</v>
      </c>
      <c r="F79" s="132" t="str">
        <f>laps_times[[#This Row],[kat]]</f>
        <v>MB</v>
      </c>
      <c r="G79" s="132">
        <f>laps_times[[#This Row],[poř_kat]]</f>
        <v>32</v>
      </c>
      <c r="H79" s="131" t="str">
        <f>laps_times[[#This Row],[klub]]</f>
        <v>-</v>
      </c>
      <c r="I79" s="134">
        <f>laps_times[[#This Row],[celk. čas]]</f>
        <v>0.16868822916666668</v>
      </c>
      <c r="J79" s="142" t="str">
        <f>IF(ISBLANK(laps_times[[#This Row],[1]]),"DNF",CONCATENATE(RANK(rounds_cum_time[[#This Row],[1]],rounds_cum_time[1],1),"."))</f>
        <v>84.</v>
      </c>
      <c r="K79" s="142" t="str">
        <f>IF(ISBLANK(laps_times[[#This Row],[2]]),"DNF",CONCATENATE(RANK(rounds_cum_time[[#This Row],[2]],rounds_cum_time[2],1),"."))</f>
        <v>82.</v>
      </c>
      <c r="L79" s="142" t="str">
        <f>IF(ISBLANK(laps_times[[#This Row],[3]]),"DNF",CONCATENATE(RANK(rounds_cum_time[[#This Row],[3]],rounds_cum_time[3],1),"."))</f>
        <v>80.</v>
      </c>
      <c r="M79" s="142" t="str">
        <f>IF(ISBLANK(laps_times[[#This Row],[4]]),"DNF",CONCATENATE(RANK(rounds_cum_time[[#This Row],[4]],rounds_cum_time[4],1),"."))</f>
        <v>79.</v>
      </c>
      <c r="N79" s="142" t="str">
        <f>IF(ISBLANK(laps_times[[#This Row],[5]]),"DNF",CONCATENATE(RANK(rounds_cum_time[[#This Row],[5]],rounds_cum_time[5],1),"."))</f>
        <v>77.</v>
      </c>
      <c r="O79" s="142" t="str">
        <f>IF(ISBLANK(laps_times[[#This Row],[6]]),"DNF",CONCATENATE(RANK(rounds_cum_time[[#This Row],[6]],rounds_cum_time[6],1),"."))</f>
        <v>77.</v>
      </c>
      <c r="P79" s="142" t="str">
        <f>IF(ISBLANK(laps_times[[#This Row],[7]]),"DNF",CONCATENATE(RANK(rounds_cum_time[[#This Row],[7]],rounds_cum_time[7],1),"."))</f>
        <v>74.</v>
      </c>
      <c r="Q79" s="142" t="str">
        <f>IF(ISBLANK(laps_times[[#This Row],[8]]),"DNF",CONCATENATE(RANK(rounds_cum_time[[#This Row],[8]],rounds_cum_time[8],1),"."))</f>
        <v>73.</v>
      </c>
      <c r="R79" s="142" t="str">
        <f>IF(ISBLANK(laps_times[[#This Row],[9]]),"DNF",CONCATENATE(RANK(rounds_cum_time[[#This Row],[9]],rounds_cum_time[9],1),"."))</f>
        <v>72.</v>
      </c>
      <c r="S79" s="142" t="str">
        <f>IF(ISBLANK(laps_times[[#This Row],[10]]),"DNF",CONCATENATE(RANK(rounds_cum_time[[#This Row],[10]],rounds_cum_time[10],1),"."))</f>
        <v>72.</v>
      </c>
      <c r="T79" s="142" t="str">
        <f>IF(ISBLANK(laps_times[[#This Row],[11]]),"DNF",CONCATENATE(RANK(rounds_cum_time[[#This Row],[11]],rounds_cum_time[11],1),"."))</f>
        <v>72.</v>
      </c>
      <c r="U79" s="142" t="str">
        <f>IF(ISBLANK(laps_times[[#This Row],[12]]),"DNF",CONCATENATE(RANK(rounds_cum_time[[#This Row],[12]],rounds_cum_time[12],1),"."))</f>
        <v>72.</v>
      </c>
      <c r="V79" s="142" t="str">
        <f>IF(ISBLANK(laps_times[[#This Row],[13]]),"DNF",CONCATENATE(RANK(rounds_cum_time[[#This Row],[13]],rounds_cum_time[13],1),"."))</f>
        <v>73.</v>
      </c>
      <c r="W79" s="142" t="str">
        <f>IF(ISBLANK(laps_times[[#This Row],[14]]),"DNF",CONCATENATE(RANK(rounds_cum_time[[#This Row],[14]],rounds_cum_time[14],1),"."))</f>
        <v>72.</v>
      </c>
      <c r="X79" s="142" t="str">
        <f>IF(ISBLANK(laps_times[[#This Row],[15]]),"DNF",CONCATENATE(RANK(rounds_cum_time[[#This Row],[15]],rounds_cum_time[15],1),"."))</f>
        <v>72.</v>
      </c>
      <c r="Y79" s="142" t="str">
        <f>IF(ISBLANK(laps_times[[#This Row],[16]]),"DNF",CONCATENATE(RANK(rounds_cum_time[[#This Row],[16]],rounds_cum_time[16],1),"."))</f>
        <v>72.</v>
      </c>
      <c r="Z79" s="142" t="str">
        <f>IF(ISBLANK(laps_times[[#This Row],[17]]),"DNF",CONCATENATE(RANK(rounds_cum_time[[#This Row],[17]],rounds_cum_time[17],1),"."))</f>
        <v>72.</v>
      </c>
      <c r="AA79" s="142" t="str">
        <f>IF(ISBLANK(laps_times[[#This Row],[18]]),"DNF",CONCATENATE(RANK(rounds_cum_time[[#This Row],[18]],rounds_cum_time[18],1),"."))</f>
        <v>72.</v>
      </c>
      <c r="AB79" s="142" t="str">
        <f>IF(ISBLANK(laps_times[[#This Row],[19]]),"DNF",CONCATENATE(RANK(rounds_cum_time[[#This Row],[19]],rounds_cum_time[19],1),"."))</f>
        <v>72.</v>
      </c>
      <c r="AC79" s="142" t="str">
        <f>IF(ISBLANK(laps_times[[#This Row],[20]]),"DNF",CONCATENATE(RANK(rounds_cum_time[[#This Row],[20]],rounds_cum_time[20],1),"."))</f>
        <v>72.</v>
      </c>
      <c r="AD79" s="142" t="str">
        <f>IF(ISBLANK(laps_times[[#This Row],[21]]),"DNF",CONCATENATE(RANK(rounds_cum_time[[#This Row],[21]],rounds_cum_time[21],1),"."))</f>
        <v>72.</v>
      </c>
      <c r="AE79" s="142" t="str">
        <f>IF(ISBLANK(laps_times[[#This Row],[22]]),"DNF",CONCATENATE(RANK(rounds_cum_time[[#This Row],[22]],rounds_cum_time[22],1),"."))</f>
        <v>72.</v>
      </c>
      <c r="AF79" s="142" t="str">
        <f>IF(ISBLANK(laps_times[[#This Row],[23]]),"DNF",CONCATENATE(RANK(rounds_cum_time[[#This Row],[23]],rounds_cum_time[23],1),"."))</f>
        <v>72.</v>
      </c>
      <c r="AG79" s="142" t="str">
        <f>IF(ISBLANK(laps_times[[#This Row],[24]]),"DNF",CONCATENATE(RANK(rounds_cum_time[[#This Row],[24]],rounds_cum_time[24],1),"."))</f>
        <v>71.</v>
      </c>
      <c r="AH79" s="142" t="str">
        <f>IF(ISBLANK(laps_times[[#This Row],[25]]),"DNF",CONCATENATE(RANK(rounds_cum_time[[#This Row],[25]],rounds_cum_time[25],1),"."))</f>
        <v>71.</v>
      </c>
      <c r="AI79" s="142" t="str">
        <f>IF(ISBLANK(laps_times[[#This Row],[26]]),"DNF",CONCATENATE(RANK(rounds_cum_time[[#This Row],[26]],rounds_cum_time[26],1),"."))</f>
        <v>71.</v>
      </c>
      <c r="AJ79" s="142" t="str">
        <f>IF(ISBLANK(laps_times[[#This Row],[27]]),"DNF",CONCATENATE(RANK(rounds_cum_time[[#This Row],[27]],rounds_cum_time[27],1),"."))</f>
        <v>72.</v>
      </c>
      <c r="AK79" s="142" t="str">
        <f>IF(ISBLANK(laps_times[[#This Row],[28]]),"DNF",CONCATENATE(RANK(rounds_cum_time[[#This Row],[28]],rounds_cum_time[28],1),"."))</f>
        <v>71.</v>
      </c>
      <c r="AL79" s="142" t="str">
        <f>IF(ISBLANK(laps_times[[#This Row],[29]]),"DNF",CONCATENATE(RANK(rounds_cum_time[[#This Row],[29]],rounds_cum_time[29],1),"."))</f>
        <v>71.</v>
      </c>
      <c r="AM79" s="142" t="str">
        <f>IF(ISBLANK(laps_times[[#This Row],[30]]),"DNF",CONCATENATE(RANK(rounds_cum_time[[#This Row],[30]],rounds_cum_time[30],1),"."))</f>
        <v>71.</v>
      </c>
      <c r="AN79" s="142" t="str">
        <f>IF(ISBLANK(laps_times[[#This Row],[31]]),"DNF",CONCATENATE(RANK(rounds_cum_time[[#This Row],[31]],rounds_cum_time[31],1),"."))</f>
        <v>71.</v>
      </c>
      <c r="AO79" s="142" t="str">
        <f>IF(ISBLANK(laps_times[[#This Row],[32]]),"DNF",CONCATENATE(RANK(rounds_cum_time[[#This Row],[32]],rounds_cum_time[32],1),"."))</f>
        <v>70.</v>
      </c>
      <c r="AP79" s="142" t="str">
        <f>IF(ISBLANK(laps_times[[#This Row],[33]]),"DNF",CONCATENATE(RANK(rounds_cum_time[[#This Row],[33]],rounds_cum_time[33],1),"."))</f>
        <v>70.</v>
      </c>
      <c r="AQ79" s="142" t="str">
        <f>IF(ISBLANK(laps_times[[#This Row],[34]]),"DNF",CONCATENATE(RANK(rounds_cum_time[[#This Row],[34]],rounds_cum_time[34],1),"."))</f>
        <v>70.</v>
      </c>
      <c r="AR79" s="142" t="str">
        <f>IF(ISBLANK(laps_times[[#This Row],[35]]),"DNF",CONCATENATE(RANK(rounds_cum_time[[#This Row],[35]],rounds_cum_time[35],1),"."))</f>
        <v>70.</v>
      </c>
      <c r="AS79" s="142" t="str">
        <f>IF(ISBLANK(laps_times[[#This Row],[36]]),"DNF",CONCATENATE(RANK(rounds_cum_time[[#This Row],[36]],rounds_cum_time[36],1),"."))</f>
        <v>71.</v>
      </c>
      <c r="AT79" s="142" t="str">
        <f>IF(ISBLANK(laps_times[[#This Row],[37]]),"DNF",CONCATENATE(RANK(rounds_cum_time[[#This Row],[37]],rounds_cum_time[37],1),"."))</f>
        <v>71.</v>
      </c>
      <c r="AU79" s="142" t="str">
        <f>IF(ISBLANK(laps_times[[#This Row],[38]]),"DNF",CONCATENATE(RANK(rounds_cum_time[[#This Row],[38]],rounds_cum_time[38],1),"."))</f>
        <v>72.</v>
      </c>
      <c r="AV79" s="142" t="str">
        <f>IF(ISBLANK(laps_times[[#This Row],[39]]),"DNF",CONCATENATE(RANK(rounds_cum_time[[#This Row],[39]],rounds_cum_time[39],1),"."))</f>
        <v>72.</v>
      </c>
      <c r="AW79" s="142" t="str">
        <f>IF(ISBLANK(laps_times[[#This Row],[40]]),"DNF",CONCATENATE(RANK(rounds_cum_time[[#This Row],[40]],rounds_cum_time[40],1),"."))</f>
        <v>72.</v>
      </c>
      <c r="AX79" s="142" t="str">
        <f>IF(ISBLANK(laps_times[[#This Row],[41]]),"DNF",CONCATENATE(RANK(rounds_cum_time[[#This Row],[41]],rounds_cum_time[41],1),"."))</f>
        <v>72.</v>
      </c>
      <c r="AY79" s="142" t="str">
        <f>IF(ISBLANK(laps_times[[#This Row],[42]]),"DNF",CONCATENATE(RANK(rounds_cum_time[[#This Row],[42]],rounds_cum_time[42],1),"."))</f>
        <v>72.</v>
      </c>
      <c r="AZ79" s="142" t="str">
        <f>IF(ISBLANK(laps_times[[#This Row],[43]]),"DNF",CONCATENATE(RANK(rounds_cum_time[[#This Row],[43]],rounds_cum_time[43],1),"."))</f>
        <v>72.</v>
      </c>
      <c r="BA79" s="142" t="str">
        <f>IF(ISBLANK(laps_times[[#This Row],[44]]),"DNF",CONCATENATE(RANK(rounds_cum_time[[#This Row],[44]],rounds_cum_time[44],1),"."))</f>
        <v>72.</v>
      </c>
      <c r="BB79" s="142" t="str">
        <f>IF(ISBLANK(laps_times[[#This Row],[45]]),"DNF",CONCATENATE(RANK(rounds_cum_time[[#This Row],[45]],rounds_cum_time[45],1),"."))</f>
        <v>72.</v>
      </c>
      <c r="BC79" s="142" t="str">
        <f>IF(ISBLANK(laps_times[[#This Row],[46]]),"DNF",CONCATENATE(RANK(rounds_cum_time[[#This Row],[46]],rounds_cum_time[46],1),"."))</f>
        <v>73.</v>
      </c>
      <c r="BD79" s="142" t="str">
        <f>IF(ISBLANK(laps_times[[#This Row],[47]]),"DNF",CONCATENATE(RANK(rounds_cum_time[[#This Row],[47]],rounds_cum_time[47],1),"."))</f>
        <v>74.</v>
      </c>
      <c r="BE79" s="142" t="str">
        <f>IF(ISBLANK(laps_times[[#This Row],[48]]),"DNF",CONCATENATE(RANK(rounds_cum_time[[#This Row],[48]],rounds_cum_time[48],1),"."))</f>
        <v>74.</v>
      </c>
      <c r="BF79" s="142" t="str">
        <f>IF(ISBLANK(laps_times[[#This Row],[49]]),"DNF",CONCATENATE(RANK(rounds_cum_time[[#This Row],[49]],rounds_cum_time[49],1),"."))</f>
        <v>74.</v>
      </c>
      <c r="BG79" s="142" t="str">
        <f>IF(ISBLANK(laps_times[[#This Row],[50]]),"DNF",CONCATENATE(RANK(rounds_cum_time[[#This Row],[50]],rounds_cum_time[50],1),"."))</f>
        <v>73.</v>
      </c>
      <c r="BH79" s="142" t="str">
        <f>IF(ISBLANK(laps_times[[#This Row],[51]]),"DNF",CONCATENATE(RANK(rounds_cum_time[[#This Row],[51]],rounds_cum_time[51],1),"."))</f>
        <v>73.</v>
      </c>
      <c r="BI79" s="142" t="str">
        <f>IF(ISBLANK(laps_times[[#This Row],[52]]),"DNF",CONCATENATE(RANK(rounds_cum_time[[#This Row],[52]],rounds_cum_time[52],1),"."))</f>
        <v>73.</v>
      </c>
      <c r="BJ79" s="142" t="str">
        <f>IF(ISBLANK(laps_times[[#This Row],[53]]),"DNF",CONCATENATE(RANK(rounds_cum_time[[#This Row],[53]],rounds_cum_time[53],1),"."))</f>
        <v>73.</v>
      </c>
      <c r="BK79" s="142" t="str">
        <f>IF(ISBLANK(laps_times[[#This Row],[54]]),"DNF",CONCATENATE(RANK(rounds_cum_time[[#This Row],[54]],rounds_cum_time[54],1),"."))</f>
        <v>73.</v>
      </c>
      <c r="BL79" s="142" t="str">
        <f>IF(ISBLANK(laps_times[[#This Row],[55]]),"DNF",CONCATENATE(RANK(rounds_cum_time[[#This Row],[55]],rounds_cum_time[55],1),"."))</f>
        <v>73.</v>
      </c>
      <c r="BM79" s="142" t="str">
        <f>IF(ISBLANK(laps_times[[#This Row],[56]]),"DNF",CONCATENATE(RANK(rounds_cum_time[[#This Row],[56]],rounds_cum_time[56],1),"."))</f>
        <v>73.</v>
      </c>
      <c r="BN79" s="142" t="str">
        <f>IF(ISBLANK(laps_times[[#This Row],[57]]),"DNF",CONCATENATE(RANK(rounds_cum_time[[#This Row],[57]],rounds_cum_time[57],1),"."))</f>
        <v>73.</v>
      </c>
      <c r="BO79" s="142" t="str">
        <f>IF(ISBLANK(laps_times[[#This Row],[58]]),"DNF",CONCATENATE(RANK(rounds_cum_time[[#This Row],[58]],rounds_cum_time[58],1),"."))</f>
        <v>72.</v>
      </c>
      <c r="BP79" s="142" t="str">
        <f>IF(ISBLANK(laps_times[[#This Row],[59]]),"DNF",CONCATENATE(RANK(rounds_cum_time[[#This Row],[59]],rounds_cum_time[59],1),"."))</f>
        <v>73.</v>
      </c>
      <c r="BQ79" s="142" t="str">
        <f>IF(ISBLANK(laps_times[[#This Row],[60]]),"DNF",CONCATENATE(RANK(rounds_cum_time[[#This Row],[60]],rounds_cum_time[60],1),"."))</f>
        <v>74.</v>
      </c>
      <c r="BR79" s="142" t="str">
        <f>IF(ISBLANK(laps_times[[#This Row],[61]]),"DNF",CONCATENATE(RANK(rounds_cum_time[[#This Row],[61]],rounds_cum_time[61],1),"."))</f>
        <v>74.</v>
      </c>
      <c r="BS79" s="142" t="str">
        <f>IF(ISBLANK(laps_times[[#This Row],[62]]),"DNF",CONCATENATE(RANK(rounds_cum_time[[#This Row],[62]],rounds_cum_time[62],1),"."))</f>
        <v>74.</v>
      </c>
      <c r="BT79" s="143" t="str">
        <f>IF(ISBLANK(laps_times[[#This Row],[63]]),"DNF",CONCATENATE(RANK(rounds_cum_time[[#This Row],[63]],rounds_cum_time[63],1),"."))</f>
        <v>74.</v>
      </c>
    </row>
    <row r="80" spans="2:72" x14ac:dyDescent="0.2">
      <c r="B80" s="130">
        <f>laps_times[[#This Row],[poř]]</f>
        <v>75</v>
      </c>
      <c r="C80" s="141">
        <f>laps_times[[#This Row],[s.č.]]</f>
        <v>107</v>
      </c>
      <c r="D80" s="131" t="str">
        <f>laps_times[[#This Row],[jméno]]</f>
        <v>Dolejš Jan</v>
      </c>
      <c r="E80" s="132">
        <f>laps_times[[#This Row],[roč]]</f>
        <v>1949</v>
      </c>
      <c r="F80" s="132" t="str">
        <f>laps_times[[#This Row],[kat]]</f>
        <v>MD</v>
      </c>
      <c r="G80" s="132">
        <f>laps_times[[#This Row],[poř_kat]]</f>
        <v>4</v>
      </c>
      <c r="H80" s="131" t="str">
        <f>laps_times[[#This Row],[klub]]</f>
        <v>TJ Sokol Unhošť</v>
      </c>
      <c r="I80" s="134">
        <f>laps_times[[#This Row],[celk. čas]]</f>
        <v>0.17045033564814815</v>
      </c>
      <c r="J80" s="142" t="str">
        <f>IF(ISBLANK(laps_times[[#This Row],[1]]),"DNF",CONCATENATE(RANK(rounds_cum_time[[#This Row],[1]],rounds_cum_time[1],1),"."))</f>
        <v>74.</v>
      </c>
      <c r="K80" s="142" t="str">
        <f>IF(ISBLANK(laps_times[[#This Row],[2]]),"DNF",CONCATENATE(RANK(rounds_cum_time[[#This Row],[2]],rounds_cum_time[2],1),"."))</f>
        <v>76.</v>
      </c>
      <c r="L80" s="142" t="str">
        <f>IF(ISBLANK(laps_times[[#This Row],[3]]),"DNF",CONCATENATE(RANK(rounds_cum_time[[#This Row],[3]],rounds_cum_time[3],1),"."))</f>
        <v>78.</v>
      </c>
      <c r="M80" s="142" t="str">
        <f>IF(ISBLANK(laps_times[[#This Row],[4]]),"DNF",CONCATENATE(RANK(rounds_cum_time[[#This Row],[4]],rounds_cum_time[4],1),"."))</f>
        <v>78.</v>
      </c>
      <c r="N80" s="142" t="str">
        <f>IF(ISBLANK(laps_times[[#This Row],[5]]),"DNF",CONCATENATE(RANK(rounds_cum_time[[#This Row],[5]],rounds_cum_time[5],1),"."))</f>
        <v>79.</v>
      </c>
      <c r="O80" s="142" t="str">
        <f>IF(ISBLANK(laps_times[[#This Row],[6]]),"DNF",CONCATENATE(RANK(rounds_cum_time[[#This Row],[6]],rounds_cum_time[6],1),"."))</f>
        <v>80.</v>
      </c>
      <c r="P80" s="142" t="str">
        <f>IF(ISBLANK(laps_times[[#This Row],[7]]),"DNF",CONCATENATE(RANK(rounds_cum_time[[#This Row],[7]],rounds_cum_time[7],1),"."))</f>
        <v>78.</v>
      </c>
      <c r="Q80" s="142" t="str">
        <f>IF(ISBLANK(laps_times[[#This Row],[8]]),"DNF",CONCATENATE(RANK(rounds_cum_time[[#This Row],[8]],rounds_cum_time[8],1),"."))</f>
        <v>80.</v>
      </c>
      <c r="R80" s="142" t="str">
        <f>IF(ISBLANK(laps_times[[#This Row],[9]]),"DNF",CONCATENATE(RANK(rounds_cum_time[[#This Row],[9]],rounds_cum_time[9],1),"."))</f>
        <v>80.</v>
      </c>
      <c r="S80" s="142" t="str">
        <f>IF(ISBLANK(laps_times[[#This Row],[10]]),"DNF",CONCATENATE(RANK(rounds_cum_time[[#This Row],[10]],rounds_cum_time[10],1),"."))</f>
        <v>80.</v>
      </c>
      <c r="T80" s="142" t="str">
        <f>IF(ISBLANK(laps_times[[#This Row],[11]]),"DNF",CONCATENATE(RANK(rounds_cum_time[[#This Row],[11]],rounds_cum_time[11],1),"."))</f>
        <v>81.</v>
      </c>
      <c r="U80" s="142" t="str">
        <f>IF(ISBLANK(laps_times[[#This Row],[12]]),"DNF",CONCATENATE(RANK(rounds_cum_time[[#This Row],[12]],rounds_cum_time[12],1),"."))</f>
        <v>83.</v>
      </c>
      <c r="V80" s="142" t="str">
        <f>IF(ISBLANK(laps_times[[#This Row],[13]]),"DNF",CONCATENATE(RANK(rounds_cum_time[[#This Row],[13]],rounds_cum_time[13],1),"."))</f>
        <v>81.</v>
      </c>
      <c r="W80" s="142" t="str">
        <f>IF(ISBLANK(laps_times[[#This Row],[14]]),"DNF",CONCATENATE(RANK(rounds_cum_time[[#This Row],[14]],rounds_cum_time[14],1),"."))</f>
        <v>81.</v>
      </c>
      <c r="X80" s="142" t="str">
        <f>IF(ISBLANK(laps_times[[#This Row],[15]]),"DNF",CONCATENATE(RANK(rounds_cum_time[[#This Row],[15]],rounds_cum_time[15],1),"."))</f>
        <v>81.</v>
      </c>
      <c r="Y80" s="142" t="str">
        <f>IF(ISBLANK(laps_times[[#This Row],[16]]),"DNF",CONCATENATE(RANK(rounds_cum_time[[#This Row],[16]],rounds_cum_time[16],1),"."))</f>
        <v>82.</v>
      </c>
      <c r="Z80" s="142" t="str">
        <f>IF(ISBLANK(laps_times[[#This Row],[17]]),"DNF",CONCATENATE(RANK(rounds_cum_time[[#This Row],[17]],rounds_cum_time[17],1),"."))</f>
        <v>82.</v>
      </c>
      <c r="AA80" s="142" t="str">
        <f>IF(ISBLANK(laps_times[[#This Row],[18]]),"DNF",CONCATENATE(RANK(rounds_cum_time[[#This Row],[18]],rounds_cum_time[18],1),"."))</f>
        <v>81.</v>
      </c>
      <c r="AB80" s="142" t="str">
        <f>IF(ISBLANK(laps_times[[#This Row],[19]]),"DNF",CONCATENATE(RANK(rounds_cum_time[[#This Row],[19]],rounds_cum_time[19],1),"."))</f>
        <v>82.</v>
      </c>
      <c r="AC80" s="142" t="str">
        <f>IF(ISBLANK(laps_times[[#This Row],[20]]),"DNF",CONCATENATE(RANK(rounds_cum_time[[#This Row],[20]],rounds_cum_time[20],1),"."))</f>
        <v>80.</v>
      </c>
      <c r="AD80" s="142" t="str">
        <f>IF(ISBLANK(laps_times[[#This Row],[21]]),"DNF",CONCATENATE(RANK(rounds_cum_time[[#This Row],[21]],rounds_cum_time[21],1),"."))</f>
        <v>80.</v>
      </c>
      <c r="AE80" s="142" t="str">
        <f>IF(ISBLANK(laps_times[[#This Row],[22]]),"DNF",CONCATENATE(RANK(rounds_cum_time[[#This Row],[22]],rounds_cum_time[22],1),"."))</f>
        <v>80.</v>
      </c>
      <c r="AF80" s="142" t="str">
        <f>IF(ISBLANK(laps_times[[#This Row],[23]]),"DNF",CONCATENATE(RANK(rounds_cum_time[[#This Row],[23]],rounds_cum_time[23],1),"."))</f>
        <v>77.</v>
      </c>
      <c r="AG80" s="142" t="str">
        <f>IF(ISBLANK(laps_times[[#This Row],[24]]),"DNF",CONCATENATE(RANK(rounds_cum_time[[#This Row],[24]],rounds_cum_time[24],1),"."))</f>
        <v>77.</v>
      </c>
      <c r="AH80" s="142" t="str">
        <f>IF(ISBLANK(laps_times[[#This Row],[25]]),"DNF",CONCATENATE(RANK(rounds_cum_time[[#This Row],[25]],rounds_cum_time[25],1),"."))</f>
        <v>77.</v>
      </c>
      <c r="AI80" s="142" t="str">
        <f>IF(ISBLANK(laps_times[[#This Row],[26]]),"DNF",CONCATENATE(RANK(rounds_cum_time[[#This Row],[26]],rounds_cum_time[26],1),"."))</f>
        <v>77.</v>
      </c>
      <c r="AJ80" s="142" t="str">
        <f>IF(ISBLANK(laps_times[[#This Row],[27]]),"DNF",CONCATENATE(RANK(rounds_cum_time[[#This Row],[27]],rounds_cum_time[27],1),"."))</f>
        <v>80.</v>
      </c>
      <c r="AK80" s="142" t="str">
        <f>IF(ISBLANK(laps_times[[#This Row],[28]]),"DNF",CONCATENATE(RANK(rounds_cum_time[[#This Row],[28]],rounds_cum_time[28],1),"."))</f>
        <v>77.</v>
      </c>
      <c r="AL80" s="142" t="str">
        <f>IF(ISBLANK(laps_times[[#This Row],[29]]),"DNF",CONCATENATE(RANK(rounds_cum_time[[#This Row],[29]],rounds_cum_time[29],1),"."))</f>
        <v>77.</v>
      </c>
      <c r="AM80" s="142" t="str">
        <f>IF(ISBLANK(laps_times[[#This Row],[30]]),"DNF",CONCATENATE(RANK(rounds_cum_time[[#This Row],[30]],rounds_cum_time[30],1),"."))</f>
        <v>77.</v>
      </c>
      <c r="AN80" s="142" t="str">
        <f>IF(ISBLANK(laps_times[[#This Row],[31]]),"DNF",CONCATENATE(RANK(rounds_cum_time[[#This Row],[31]],rounds_cum_time[31],1),"."))</f>
        <v>78.</v>
      </c>
      <c r="AO80" s="142" t="str">
        <f>IF(ISBLANK(laps_times[[#This Row],[32]]),"DNF",CONCATENATE(RANK(rounds_cum_time[[#This Row],[32]],rounds_cum_time[32],1),"."))</f>
        <v>77.</v>
      </c>
      <c r="AP80" s="142" t="str">
        <f>IF(ISBLANK(laps_times[[#This Row],[33]]),"DNF",CONCATENATE(RANK(rounds_cum_time[[#This Row],[33]],rounds_cum_time[33],1),"."))</f>
        <v>76.</v>
      </c>
      <c r="AQ80" s="142" t="str">
        <f>IF(ISBLANK(laps_times[[#This Row],[34]]),"DNF",CONCATENATE(RANK(rounds_cum_time[[#This Row],[34]],rounds_cum_time[34],1),"."))</f>
        <v>76.</v>
      </c>
      <c r="AR80" s="142" t="str">
        <f>IF(ISBLANK(laps_times[[#This Row],[35]]),"DNF",CONCATENATE(RANK(rounds_cum_time[[#This Row],[35]],rounds_cum_time[35],1),"."))</f>
        <v>77.</v>
      </c>
      <c r="AS80" s="142" t="str">
        <f>IF(ISBLANK(laps_times[[#This Row],[36]]),"DNF",CONCATENATE(RANK(rounds_cum_time[[#This Row],[36]],rounds_cum_time[36],1),"."))</f>
        <v>77.</v>
      </c>
      <c r="AT80" s="142" t="str">
        <f>IF(ISBLANK(laps_times[[#This Row],[37]]),"DNF",CONCATENATE(RANK(rounds_cum_time[[#This Row],[37]],rounds_cum_time[37],1),"."))</f>
        <v>77.</v>
      </c>
      <c r="AU80" s="142" t="str">
        <f>IF(ISBLANK(laps_times[[#This Row],[38]]),"DNF",CONCATENATE(RANK(rounds_cum_time[[#This Row],[38]],rounds_cum_time[38],1),"."))</f>
        <v>77.</v>
      </c>
      <c r="AV80" s="142" t="str">
        <f>IF(ISBLANK(laps_times[[#This Row],[39]]),"DNF",CONCATENATE(RANK(rounds_cum_time[[#This Row],[39]],rounds_cum_time[39],1),"."))</f>
        <v>77.</v>
      </c>
      <c r="AW80" s="142" t="str">
        <f>IF(ISBLANK(laps_times[[#This Row],[40]]),"DNF",CONCATENATE(RANK(rounds_cum_time[[#This Row],[40]],rounds_cum_time[40],1),"."))</f>
        <v>77.</v>
      </c>
      <c r="AX80" s="142" t="str">
        <f>IF(ISBLANK(laps_times[[#This Row],[41]]),"DNF",CONCATENATE(RANK(rounds_cum_time[[#This Row],[41]],rounds_cum_time[41],1),"."))</f>
        <v>77.</v>
      </c>
      <c r="AY80" s="142" t="str">
        <f>IF(ISBLANK(laps_times[[#This Row],[42]]),"DNF",CONCATENATE(RANK(rounds_cum_time[[#This Row],[42]],rounds_cum_time[42],1),"."))</f>
        <v>77.</v>
      </c>
      <c r="AZ80" s="142" t="str">
        <f>IF(ISBLANK(laps_times[[#This Row],[43]]),"DNF",CONCATENATE(RANK(rounds_cum_time[[#This Row],[43]],rounds_cum_time[43],1),"."))</f>
        <v>77.</v>
      </c>
      <c r="BA80" s="142" t="str">
        <f>IF(ISBLANK(laps_times[[#This Row],[44]]),"DNF",CONCATENATE(RANK(rounds_cum_time[[#This Row],[44]],rounds_cum_time[44],1),"."))</f>
        <v>77.</v>
      </c>
      <c r="BB80" s="142" t="str">
        <f>IF(ISBLANK(laps_times[[#This Row],[45]]),"DNF",CONCATENATE(RANK(rounds_cum_time[[#This Row],[45]],rounds_cum_time[45],1),"."))</f>
        <v>77.</v>
      </c>
      <c r="BC80" s="142" t="str">
        <f>IF(ISBLANK(laps_times[[#This Row],[46]]),"DNF",CONCATENATE(RANK(rounds_cum_time[[#This Row],[46]],rounds_cum_time[46],1),"."))</f>
        <v>77.</v>
      </c>
      <c r="BD80" s="142" t="str">
        <f>IF(ISBLANK(laps_times[[#This Row],[47]]),"DNF",CONCATENATE(RANK(rounds_cum_time[[#This Row],[47]],rounds_cum_time[47],1),"."))</f>
        <v>77.</v>
      </c>
      <c r="BE80" s="142" t="str">
        <f>IF(ISBLANK(laps_times[[#This Row],[48]]),"DNF",CONCATENATE(RANK(rounds_cum_time[[#This Row],[48]],rounds_cum_time[48],1),"."))</f>
        <v>77.</v>
      </c>
      <c r="BF80" s="142" t="str">
        <f>IF(ISBLANK(laps_times[[#This Row],[49]]),"DNF",CONCATENATE(RANK(rounds_cum_time[[#This Row],[49]],rounds_cum_time[49],1),"."))</f>
        <v>76.</v>
      </c>
      <c r="BG80" s="142" t="str">
        <f>IF(ISBLANK(laps_times[[#This Row],[50]]),"DNF",CONCATENATE(RANK(rounds_cum_time[[#This Row],[50]],rounds_cum_time[50],1),"."))</f>
        <v>76.</v>
      </c>
      <c r="BH80" s="142" t="str">
        <f>IF(ISBLANK(laps_times[[#This Row],[51]]),"DNF",CONCATENATE(RANK(rounds_cum_time[[#This Row],[51]],rounds_cum_time[51],1),"."))</f>
        <v>76.</v>
      </c>
      <c r="BI80" s="142" t="str">
        <f>IF(ISBLANK(laps_times[[#This Row],[52]]),"DNF",CONCATENATE(RANK(rounds_cum_time[[#This Row],[52]],rounds_cum_time[52],1),"."))</f>
        <v>76.</v>
      </c>
      <c r="BJ80" s="142" t="str">
        <f>IF(ISBLANK(laps_times[[#This Row],[53]]),"DNF",CONCATENATE(RANK(rounds_cum_time[[#This Row],[53]],rounds_cum_time[53],1),"."))</f>
        <v>76.</v>
      </c>
      <c r="BK80" s="142" t="str">
        <f>IF(ISBLANK(laps_times[[#This Row],[54]]),"DNF",CONCATENATE(RANK(rounds_cum_time[[#This Row],[54]],rounds_cum_time[54],1),"."))</f>
        <v>77.</v>
      </c>
      <c r="BL80" s="142" t="str">
        <f>IF(ISBLANK(laps_times[[#This Row],[55]]),"DNF",CONCATENATE(RANK(rounds_cum_time[[#This Row],[55]],rounds_cum_time[55],1),"."))</f>
        <v>77.</v>
      </c>
      <c r="BM80" s="142" t="str">
        <f>IF(ISBLANK(laps_times[[#This Row],[56]]),"DNF",CONCATENATE(RANK(rounds_cum_time[[#This Row],[56]],rounds_cum_time[56],1),"."))</f>
        <v>77.</v>
      </c>
      <c r="BN80" s="142" t="str">
        <f>IF(ISBLANK(laps_times[[#This Row],[57]]),"DNF",CONCATENATE(RANK(rounds_cum_time[[#This Row],[57]],rounds_cum_time[57],1),"."))</f>
        <v>76.</v>
      </c>
      <c r="BO80" s="142" t="str">
        <f>IF(ISBLANK(laps_times[[#This Row],[58]]),"DNF",CONCATENATE(RANK(rounds_cum_time[[#This Row],[58]],rounds_cum_time[58],1),"."))</f>
        <v>76.</v>
      </c>
      <c r="BP80" s="142" t="str">
        <f>IF(ISBLANK(laps_times[[#This Row],[59]]),"DNF",CONCATENATE(RANK(rounds_cum_time[[#This Row],[59]],rounds_cum_time[59],1),"."))</f>
        <v>76.</v>
      </c>
      <c r="BQ80" s="142" t="str">
        <f>IF(ISBLANK(laps_times[[#This Row],[60]]),"DNF",CONCATENATE(RANK(rounds_cum_time[[#This Row],[60]],rounds_cum_time[60],1),"."))</f>
        <v>76.</v>
      </c>
      <c r="BR80" s="142" t="str">
        <f>IF(ISBLANK(laps_times[[#This Row],[61]]),"DNF",CONCATENATE(RANK(rounds_cum_time[[#This Row],[61]],rounds_cum_time[61],1),"."))</f>
        <v>77.</v>
      </c>
      <c r="BS80" s="142" t="str">
        <f>IF(ISBLANK(laps_times[[#This Row],[62]]),"DNF",CONCATENATE(RANK(rounds_cum_time[[#This Row],[62]],rounds_cum_time[62],1),"."))</f>
        <v>77.</v>
      </c>
      <c r="BT80" s="143" t="str">
        <f>IF(ISBLANK(laps_times[[#This Row],[63]]),"DNF",CONCATENATE(RANK(rounds_cum_time[[#This Row],[63]],rounds_cum_time[63],1),"."))</f>
        <v>75.</v>
      </c>
    </row>
    <row r="81" spans="2:72" x14ac:dyDescent="0.2">
      <c r="B81" s="130">
        <f>laps_times[[#This Row],[poř]]</f>
        <v>76</v>
      </c>
      <c r="C81" s="141">
        <f>laps_times[[#This Row],[s.č.]]</f>
        <v>127</v>
      </c>
      <c r="D81" s="131" t="str">
        <f>laps_times[[#This Row],[jméno]]</f>
        <v>Němečková Martina</v>
      </c>
      <c r="E81" s="132">
        <f>laps_times[[#This Row],[roč]]</f>
        <v>1965</v>
      </c>
      <c r="F81" s="132" t="str">
        <f>laps_times[[#This Row],[kat]]</f>
        <v>ZB</v>
      </c>
      <c r="G81" s="132">
        <f>laps_times[[#This Row],[poř_kat]]</f>
        <v>5</v>
      </c>
      <c r="H81" s="131" t="str">
        <f>laps_times[[#This Row],[klub]]</f>
        <v>SK 4 DV ČB</v>
      </c>
      <c r="I81" s="134">
        <f>laps_times[[#This Row],[celk. čas]]</f>
        <v>0.17065719907407406</v>
      </c>
      <c r="J81" s="142" t="str">
        <f>IF(ISBLANK(laps_times[[#This Row],[1]]),"DNF",CONCATENATE(RANK(rounds_cum_time[[#This Row],[1]],rounds_cum_time[1],1),"."))</f>
        <v>77.</v>
      </c>
      <c r="K81" s="142" t="str">
        <f>IF(ISBLANK(laps_times[[#This Row],[2]]),"DNF",CONCATENATE(RANK(rounds_cum_time[[#This Row],[2]],rounds_cum_time[2],1),"."))</f>
        <v>77.</v>
      </c>
      <c r="L81" s="142" t="str">
        <f>IF(ISBLANK(laps_times[[#This Row],[3]]),"DNF",CONCATENATE(RANK(rounds_cum_time[[#This Row],[3]],rounds_cum_time[3],1),"."))</f>
        <v>76.</v>
      </c>
      <c r="M81" s="142" t="str">
        <f>IF(ISBLANK(laps_times[[#This Row],[4]]),"DNF",CONCATENATE(RANK(rounds_cum_time[[#This Row],[4]],rounds_cum_time[4],1),"."))</f>
        <v>74.</v>
      </c>
      <c r="N81" s="142" t="str">
        <f>IF(ISBLANK(laps_times[[#This Row],[5]]),"DNF",CONCATENATE(RANK(rounds_cum_time[[#This Row],[5]],rounds_cum_time[5],1),"."))</f>
        <v>78.</v>
      </c>
      <c r="O81" s="142" t="str">
        <f>IF(ISBLANK(laps_times[[#This Row],[6]]),"DNF",CONCATENATE(RANK(rounds_cum_time[[#This Row],[6]],rounds_cum_time[6],1),"."))</f>
        <v>79.</v>
      </c>
      <c r="P81" s="142" t="str">
        <f>IF(ISBLANK(laps_times[[#This Row],[7]]),"DNF",CONCATENATE(RANK(rounds_cum_time[[#This Row],[7]],rounds_cum_time[7],1),"."))</f>
        <v>82.</v>
      </c>
      <c r="Q81" s="142" t="str">
        <f>IF(ISBLANK(laps_times[[#This Row],[8]]),"DNF",CONCATENATE(RANK(rounds_cum_time[[#This Row],[8]],rounds_cum_time[8],1),"."))</f>
        <v>82.</v>
      </c>
      <c r="R81" s="142" t="str">
        <f>IF(ISBLANK(laps_times[[#This Row],[9]]),"DNF",CONCATENATE(RANK(rounds_cum_time[[#This Row],[9]],rounds_cum_time[9],1),"."))</f>
        <v>83.</v>
      </c>
      <c r="S81" s="142" t="str">
        <f>IF(ISBLANK(laps_times[[#This Row],[10]]),"DNF",CONCATENATE(RANK(rounds_cum_time[[#This Row],[10]],rounds_cum_time[10],1),"."))</f>
        <v>83.</v>
      </c>
      <c r="T81" s="142" t="str">
        <f>IF(ISBLANK(laps_times[[#This Row],[11]]),"DNF",CONCATENATE(RANK(rounds_cum_time[[#This Row],[11]],rounds_cum_time[11],1),"."))</f>
        <v>84.</v>
      </c>
      <c r="U81" s="142" t="str">
        <f>IF(ISBLANK(laps_times[[#This Row],[12]]),"DNF",CONCATENATE(RANK(rounds_cum_time[[#This Row],[12]],rounds_cum_time[12],1),"."))</f>
        <v>85.</v>
      </c>
      <c r="V81" s="142" t="str">
        <f>IF(ISBLANK(laps_times[[#This Row],[13]]),"DNF",CONCATENATE(RANK(rounds_cum_time[[#This Row],[13]],rounds_cum_time[13],1),"."))</f>
        <v>84.</v>
      </c>
      <c r="W81" s="142" t="str">
        <f>IF(ISBLANK(laps_times[[#This Row],[14]]),"DNF",CONCATENATE(RANK(rounds_cum_time[[#This Row],[14]],rounds_cum_time[14],1),"."))</f>
        <v>85.</v>
      </c>
      <c r="X81" s="142" t="str">
        <f>IF(ISBLANK(laps_times[[#This Row],[15]]),"DNF",CONCATENATE(RANK(rounds_cum_time[[#This Row],[15]],rounds_cum_time[15],1),"."))</f>
        <v>85.</v>
      </c>
      <c r="Y81" s="142" t="str">
        <f>IF(ISBLANK(laps_times[[#This Row],[16]]),"DNF",CONCATENATE(RANK(rounds_cum_time[[#This Row],[16]],rounds_cum_time[16],1),"."))</f>
        <v>85.</v>
      </c>
      <c r="Z81" s="142" t="str">
        <f>IF(ISBLANK(laps_times[[#This Row],[17]]),"DNF",CONCATENATE(RANK(rounds_cum_time[[#This Row],[17]],rounds_cum_time[17],1),"."))</f>
        <v>85.</v>
      </c>
      <c r="AA81" s="142" t="str">
        <f>IF(ISBLANK(laps_times[[#This Row],[18]]),"DNF",CONCATENATE(RANK(rounds_cum_time[[#This Row],[18]],rounds_cum_time[18],1),"."))</f>
        <v>85.</v>
      </c>
      <c r="AB81" s="142" t="str">
        <f>IF(ISBLANK(laps_times[[#This Row],[19]]),"DNF",CONCATENATE(RANK(rounds_cum_time[[#This Row],[19]],rounds_cum_time[19],1),"."))</f>
        <v>85.</v>
      </c>
      <c r="AC81" s="142" t="str">
        <f>IF(ISBLANK(laps_times[[#This Row],[20]]),"DNF",CONCATENATE(RANK(rounds_cum_time[[#This Row],[20]],rounds_cum_time[20],1),"."))</f>
        <v>85.</v>
      </c>
      <c r="AD81" s="142" t="str">
        <f>IF(ISBLANK(laps_times[[#This Row],[21]]),"DNF",CONCATENATE(RANK(rounds_cum_time[[#This Row],[21]],rounds_cum_time[21],1),"."))</f>
        <v>85.</v>
      </c>
      <c r="AE81" s="142" t="str">
        <f>IF(ISBLANK(laps_times[[#This Row],[22]]),"DNF",CONCATENATE(RANK(rounds_cum_time[[#This Row],[22]],rounds_cum_time[22],1),"."))</f>
        <v>85.</v>
      </c>
      <c r="AF81" s="142" t="str">
        <f>IF(ISBLANK(laps_times[[#This Row],[23]]),"DNF",CONCATENATE(RANK(rounds_cum_time[[#This Row],[23]],rounds_cum_time[23],1),"."))</f>
        <v>85.</v>
      </c>
      <c r="AG81" s="142" t="str">
        <f>IF(ISBLANK(laps_times[[#This Row],[24]]),"DNF",CONCATENATE(RANK(rounds_cum_time[[#This Row],[24]],rounds_cum_time[24],1),"."))</f>
        <v>85.</v>
      </c>
      <c r="AH81" s="142" t="str">
        <f>IF(ISBLANK(laps_times[[#This Row],[25]]),"DNF",CONCATENATE(RANK(rounds_cum_time[[#This Row],[25]],rounds_cum_time[25],1),"."))</f>
        <v>85.</v>
      </c>
      <c r="AI81" s="142" t="str">
        <f>IF(ISBLANK(laps_times[[#This Row],[26]]),"DNF",CONCATENATE(RANK(rounds_cum_time[[#This Row],[26]],rounds_cum_time[26],1),"."))</f>
        <v>85.</v>
      </c>
      <c r="AJ81" s="142" t="str">
        <f>IF(ISBLANK(laps_times[[#This Row],[27]]),"DNF",CONCATENATE(RANK(rounds_cum_time[[#This Row],[27]],rounds_cum_time[27],1),"."))</f>
        <v>85.</v>
      </c>
      <c r="AK81" s="142" t="str">
        <f>IF(ISBLANK(laps_times[[#This Row],[28]]),"DNF",CONCATENATE(RANK(rounds_cum_time[[#This Row],[28]],rounds_cum_time[28],1),"."))</f>
        <v>84.</v>
      </c>
      <c r="AL81" s="142" t="str">
        <f>IF(ISBLANK(laps_times[[#This Row],[29]]),"DNF",CONCATENATE(RANK(rounds_cum_time[[#This Row],[29]],rounds_cum_time[29],1),"."))</f>
        <v>84.</v>
      </c>
      <c r="AM81" s="142" t="str">
        <f>IF(ISBLANK(laps_times[[#This Row],[30]]),"DNF",CONCATENATE(RANK(rounds_cum_time[[#This Row],[30]],rounds_cum_time[30],1),"."))</f>
        <v>83.</v>
      </c>
      <c r="AN81" s="142" t="str">
        <f>IF(ISBLANK(laps_times[[#This Row],[31]]),"DNF",CONCATENATE(RANK(rounds_cum_time[[#This Row],[31]],rounds_cum_time[31],1),"."))</f>
        <v>83.</v>
      </c>
      <c r="AO81" s="142" t="str">
        <f>IF(ISBLANK(laps_times[[#This Row],[32]]),"DNF",CONCATENATE(RANK(rounds_cum_time[[#This Row],[32]],rounds_cum_time[32],1),"."))</f>
        <v>81.</v>
      </c>
      <c r="AP81" s="142" t="str">
        <f>IF(ISBLANK(laps_times[[#This Row],[33]]),"DNF",CONCATENATE(RANK(rounds_cum_time[[#This Row],[33]],rounds_cum_time[33],1),"."))</f>
        <v>81.</v>
      </c>
      <c r="AQ81" s="142" t="str">
        <f>IF(ISBLANK(laps_times[[#This Row],[34]]),"DNF",CONCATENATE(RANK(rounds_cum_time[[#This Row],[34]],rounds_cum_time[34],1),"."))</f>
        <v>81.</v>
      </c>
      <c r="AR81" s="142" t="str">
        <f>IF(ISBLANK(laps_times[[#This Row],[35]]),"DNF",CONCATENATE(RANK(rounds_cum_time[[#This Row],[35]],rounds_cum_time[35],1),"."))</f>
        <v>81.</v>
      </c>
      <c r="AS81" s="142" t="str">
        <f>IF(ISBLANK(laps_times[[#This Row],[36]]),"DNF",CONCATENATE(RANK(rounds_cum_time[[#This Row],[36]],rounds_cum_time[36],1),"."))</f>
        <v>81.</v>
      </c>
      <c r="AT81" s="142" t="str">
        <f>IF(ISBLANK(laps_times[[#This Row],[37]]),"DNF",CONCATENATE(RANK(rounds_cum_time[[#This Row],[37]],rounds_cum_time[37],1),"."))</f>
        <v>81.</v>
      </c>
      <c r="AU81" s="142" t="str">
        <f>IF(ISBLANK(laps_times[[#This Row],[38]]),"DNF",CONCATENATE(RANK(rounds_cum_time[[#This Row],[38]],rounds_cum_time[38],1),"."))</f>
        <v>81.</v>
      </c>
      <c r="AV81" s="142" t="str">
        <f>IF(ISBLANK(laps_times[[#This Row],[39]]),"DNF",CONCATENATE(RANK(rounds_cum_time[[#This Row],[39]],rounds_cum_time[39],1),"."))</f>
        <v>81.</v>
      </c>
      <c r="AW81" s="142" t="str">
        <f>IF(ISBLANK(laps_times[[#This Row],[40]]),"DNF",CONCATENATE(RANK(rounds_cum_time[[#This Row],[40]],rounds_cum_time[40],1),"."))</f>
        <v>80.</v>
      </c>
      <c r="AX81" s="142" t="str">
        <f>IF(ISBLANK(laps_times[[#This Row],[41]]),"DNF",CONCATENATE(RANK(rounds_cum_time[[#This Row],[41]],rounds_cum_time[41],1),"."))</f>
        <v>80.</v>
      </c>
      <c r="AY81" s="142" t="str">
        <f>IF(ISBLANK(laps_times[[#This Row],[42]]),"DNF",CONCATENATE(RANK(rounds_cum_time[[#This Row],[42]],rounds_cum_time[42],1),"."))</f>
        <v>81.</v>
      </c>
      <c r="AZ81" s="142" t="str">
        <f>IF(ISBLANK(laps_times[[#This Row],[43]]),"DNF",CONCATENATE(RANK(rounds_cum_time[[#This Row],[43]],rounds_cum_time[43],1),"."))</f>
        <v>81.</v>
      </c>
      <c r="BA81" s="142" t="str">
        <f>IF(ISBLANK(laps_times[[#This Row],[44]]),"DNF",CONCATENATE(RANK(rounds_cum_time[[#This Row],[44]],rounds_cum_time[44],1),"."))</f>
        <v>80.</v>
      </c>
      <c r="BB81" s="142" t="str">
        <f>IF(ISBLANK(laps_times[[#This Row],[45]]),"DNF",CONCATENATE(RANK(rounds_cum_time[[#This Row],[45]],rounds_cum_time[45],1),"."))</f>
        <v>79.</v>
      </c>
      <c r="BC81" s="142" t="str">
        <f>IF(ISBLANK(laps_times[[#This Row],[46]]),"DNF",CONCATENATE(RANK(rounds_cum_time[[#This Row],[46]],rounds_cum_time[46],1),"."))</f>
        <v>78.</v>
      </c>
      <c r="BD81" s="142" t="str">
        <f>IF(ISBLANK(laps_times[[#This Row],[47]]),"DNF",CONCATENATE(RANK(rounds_cum_time[[#This Row],[47]],rounds_cum_time[47],1),"."))</f>
        <v>79.</v>
      </c>
      <c r="BE81" s="142" t="str">
        <f>IF(ISBLANK(laps_times[[#This Row],[48]]),"DNF",CONCATENATE(RANK(rounds_cum_time[[#This Row],[48]],rounds_cum_time[48],1),"."))</f>
        <v>79.</v>
      </c>
      <c r="BF81" s="142" t="str">
        <f>IF(ISBLANK(laps_times[[#This Row],[49]]),"DNF",CONCATENATE(RANK(rounds_cum_time[[#This Row],[49]],rounds_cum_time[49],1),"."))</f>
        <v>79.</v>
      </c>
      <c r="BG81" s="142" t="str">
        <f>IF(ISBLANK(laps_times[[#This Row],[50]]),"DNF",CONCATENATE(RANK(rounds_cum_time[[#This Row],[50]],rounds_cum_time[50],1),"."))</f>
        <v>79.</v>
      </c>
      <c r="BH81" s="142" t="str">
        <f>IF(ISBLANK(laps_times[[#This Row],[51]]),"DNF",CONCATENATE(RANK(rounds_cum_time[[#This Row],[51]],rounds_cum_time[51],1),"."))</f>
        <v>79.</v>
      </c>
      <c r="BI81" s="142" t="str">
        <f>IF(ISBLANK(laps_times[[#This Row],[52]]),"DNF",CONCATENATE(RANK(rounds_cum_time[[#This Row],[52]],rounds_cum_time[52],1),"."))</f>
        <v>78.</v>
      </c>
      <c r="BJ81" s="142" t="str">
        <f>IF(ISBLANK(laps_times[[#This Row],[53]]),"DNF",CONCATENATE(RANK(rounds_cum_time[[#This Row],[53]],rounds_cum_time[53],1),"."))</f>
        <v>78.</v>
      </c>
      <c r="BK81" s="142" t="str">
        <f>IF(ISBLANK(laps_times[[#This Row],[54]]),"DNF",CONCATENATE(RANK(rounds_cum_time[[#This Row],[54]],rounds_cum_time[54],1),"."))</f>
        <v>78.</v>
      </c>
      <c r="BL81" s="142" t="str">
        <f>IF(ISBLANK(laps_times[[#This Row],[55]]),"DNF",CONCATENATE(RANK(rounds_cum_time[[#This Row],[55]],rounds_cum_time[55],1),"."))</f>
        <v>78.</v>
      </c>
      <c r="BM81" s="142" t="str">
        <f>IF(ISBLANK(laps_times[[#This Row],[56]]),"DNF",CONCATENATE(RANK(rounds_cum_time[[#This Row],[56]],rounds_cum_time[56],1),"."))</f>
        <v>78.</v>
      </c>
      <c r="BN81" s="142" t="str">
        <f>IF(ISBLANK(laps_times[[#This Row],[57]]),"DNF",CONCATENATE(RANK(rounds_cum_time[[#This Row],[57]],rounds_cum_time[57],1),"."))</f>
        <v>77.</v>
      </c>
      <c r="BO81" s="142" t="str">
        <f>IF(ISBLANK(laps_times[[#This Row],[58]]),"DNF",CONCATENATE(RANK(rounds_cum_time[[#This Row],[58]],rounds_cum_time[58],1),"."))</f>
        <v>77.</v>
      </c>
      <c r="BP81" s="142" t="str">
        <f>IF(ISBLANK(laps_times[[#This Row],[59]]),"DNF",CONCATENATE(RANK(rounds_cum_time[[#This Row],[59]],rounds_cum_time[59],1),"."))</f>
        <v>77.</v>
      </c>
      <c r="BQ81" s="142" t="str">
        <f>IF(ISBLANK(laps_times[[#This Row],[60]]),"DNF",CONCATENATE(RANK(rounds_cum_time[[#This Row],[60]],rounds_cum_time[60],1),"."))</f>
        <v>77.</v>
      </c>
      <c r="BR81" s="142" t="str">
        <f>IF(ISBLANK(laps_times[[#This Row],[61]]),"DNF",CONCATENATE(RANK(rounds_cum_time[[#This Row],[61]],rounds_cum_time[61],1),"."))</f>
        <v>76.</v>
      </c>
      <c r="BS81" s="142" t="str">
        <f>IF(ISBLANK(laps_times[[#This Row],[62]]),"DNF",CONCATENATE(RANK(rounds_cum_time[[#This Row],[62]],rounds_cum_time[62],1),"."))</f>
        <v>75.</v>
      </c>
      <c r="BT81" s="143" t="str">
        <f>IF(ISBLANK(laps_times[[#This Row],[63]]),"DNF",CONCATENATE(RANK(rounds_cum_time[[#This Row],[63]],rounds_cum_time[63],1),"."))</f>
        <v>76.</v>
      </c>
    </row>
    <row r="82" spans="2:72" x14ac:dyDescent="0.2">
      <c r="B82" s="130">
        <f>laps_times[[#This Row],[poř]]</f>
        <v>77</v>
      </c>
      <c r="C82" s="141">
        <f>laps_times[[#This Row],[s.č.]]</f>
        <v>99</v>
      </c>
      <c r="D82" s="131" t="str">
        <f>laps_times[[#This Row],[jméno]]</f>
        <v>Valiga Petr</v>
      </c>
      <c r="E82" s="132">
        <f>laps_times[[#This Row],[roč]]</f>
        <v>1973</v>
      </c>
      <c r="F82" s="132" t="str">
        <f>laps_times[[#This Row],[kat]]</f>
        <v>MB</v>
      </c>
      <c r="G82" s="132">
        <f>laps_times[[#This Row],[poř_kat]]</f>
        <v>33</v>
      </c>
      <c r="H82" s="131" t="str">
        <f>laps_times[[#This Row],[klub]]</f>
        <v>Skrejchovský střely</v>
      </c>
      <c r="I82" s="134">
        <f>laps_times[[#This Row],[celk. čas]]</f>
        <v>0.17069071759259258</v>
      </c>
      <c r="J82" s="142" t="str">
        <f>IF(ISBLANK(laps_times[[#This Row],[1]]),"DNF",CONCATENATE(RANK(rounds_cum_time[[#This Row],[1]],rounds_cum_time[1],1),"."))</f>
        <v>55.</v>
      </c>
      <c r="K82" s="142" t="str">
        <f>IF(ISBLANK(laps_times[[#This Row],[2]]),"DNF",CONCATENATE(RANK(rounds_cum_time[[#This Row],[2]],rounds_cum_time[2],1),"."))</f>
        <v>55.</v>
      </c>
      <c r="L82" s="142" t="str">
        <f>IF(ISBLANK(laps_times[[#This Row],[3]]),"DNF",CONCATENATE(RANK(rounds_cum_time[[#This Row],[3]],rounds_cum_time[3],1),"."))</f>
        <v>54.</v>
      </c>
      <c r="M82" s="142" t="str">
        <f>IF(ISBLANK(laps_times[[#This Row],[4]]),"DNF",CONCATENATE(RANK(rounds_cum_time[[#This Row],[4]],rounds_cum_time[4],1),"."))</f>
        <v>51.</v>
      </c>
      <c r="N82" s="142" t="str">
        <f>IF(ISBLANK(laps_times[[#This Row],[5]]),"DNF",CONCATENATE(RANK(rounds_cum_time[[#This Row],[5]],rounds_cum_time[5],1),"."))</f>
        <v>48.</v>
      </c>
      <c r="O82" s="142" t="str">
        <f>IF(ISBLANK(laps_times[[#This Row],[6]]),"DNF",CONCATENATE(RANK(rounds_cum_time[[#This Row],[6]],rounds_cum_time[6],1),"."))</f>
        <v>46.</v>
      </c>
      <c r="P82" s="142" t="str">
        <f>IF(ISBLANK(laps_times[[#This Row],[7]]),"DNF",CONCATENATE(RANK(rounds_cum_time[[#This Row],[7]],rounds_cum_time[7],1),"."))</f>
        <v>43.</v>
      </c>
      <c r="Q82" s="142" t="str">
        <f>IF(ISBLANK(laps_times[[#This Row],[8]]),"DNF",CONCATENATE(RANK(rounds_cum_time[[#This Row],[8]],rounds_cum_time[8],1),"."))</f>
        <v>43.</v>
      </c>
      <c r="R82" s="142" t="str">
        <f>IF(ISBLANK(laps_times[[#This Row],[9]]),"DNF",CONCATENATE(RANK(rounds_cum_time[[#This Row],[9]],rounds_cum_time[9],1),"."))</f>
        <v>42.</v>
      </c>
      <c r="S82" s="142" t="str">
        <f>IF(ISBLANK(laps_times[[#This Row],[10]]),"DNF",CONCATENATE(RANK(rounds_cum_time[[#This Row],[10]],rounds_cum_time[10],1),"."))</f>
        <v>42.</v>
      </c>
      <c r="T82" s="142" t="str">
        <f>IF(ISBLANK(laps_times[[#This Row],[11]]),"DNF",CONCATENATE(RANK(rounds_cum_time[[#This Row],[11]],rounds_cum_time[11],1),"."))</f>
        <v>41.</v>
      </c>
      <c r="U82" s="142" t="str">
        <f>IF(ISBLANK(laps_times[[#This Row],[12]]),"DNF",CONCATENATE(RANK(rounds_cum_time[[#This Row],[12]],rounds_cum_time[12],1),"."))</f>
        <v>41.</v>
      </c>
      <c r="V82" s="142" t="str">
        <f>IF(ISBLANK(laps_times[[#This Row],[13]]),"DNF",CONCATENATE(RANK(rounds_cum_time[[#This Row],[13]],rounds_cum_time[13],1),"."))</f>
        <v>41.</v>
      </c>
      <c r="W82" s="142" t="str">
        <f>IF(ISBLANK(laps_times[[#This Row],[14]]),"DNF",CONCATENATE(RANK(rounds_cum_time[[#This Row],[14]],rounds_cum_time[14],1),"."))</f>
        <v>41.</v>
      </c>
      <c r="X82" s="142" t="str">
        <f>IF(ISBLANK(laps_times[[#This Row],[15]]),"DNF",CONCATENATE(RANK(rounds_cum_time[[#This Row],[15]],rounds_cum_time[15],1),"."))</f>
        <v>41.</v>
      </c>
      <c r="Y82" s="142" t="str">
        <f>IF(ISBLANK(laps_times[[#This Row],[16]]),"DNF",CONCATENATE(RANK(rounds_cum_time[[#This Row],[16]],rounds_cum_time[16],1),"."))</f>
        <v>42.</v>
      </c>
      <c r="Z82" s="142" t="str">
        <f>IF(ISBLANK(laps_times[[#This Row],[17]]),"DNF",CONCATENATE(RANK(rounds_cum_time[[#This Row],[17]],rounds_cum_time[17],1),"."))</f>
        <v>42.</v>
      </c>
      <c r="AA82" s="142" t="str">
        <f>IF(ISBLANK(laps_times[[#This Row],[18]]),"DNF",CONCATENATE(RANK(rounds_cum_time[[#This Row],[18]],rounds_cum_time[18],1),"."))</f>
        <v>42.</v>
      </c>
      <c r="AB82" s="142" t="str">
        <f>IF(ISBLANK(laps_times[[#This Row],[19]]),"DNF",CONCATENATE(RANK(rounds_cum_time[[#This Row],[19]],rounds_cum_time[19],1),"."))</f>
        <v>42.</v>
      </c>
      <c r="AC82" s="142" t="str">
        <f>IF(ISBLANK(laps_times[[#This Row],[20]]),"DNF",CONCATENATE(RANK(rounds_cum_time[[#This Row],[20]],rounds_cum_time[20],1),"."))</f>
        <v>43.</v>
      </c>
      <c r="AD82" s="142" t="str">
        <f>IF(ISBLANK(laps_times[[#This Row],[21]]),"DNF",CONCATENATE(RANK(rounds_cum_time[[#This Row],[21]],rounds_cum_time[21],1),"."))</f>
        <v>44.</v>
      </c>
      <c r="AE82" s="142" t="str">
        <f>IF(ISBLANK(laps_times[[#This Row],[22]]),"DNF",CONCATENATE(RANK(rounds_cum_time[[#This Row],[22]],rounds_cum_time[22],1),"."))</f>
        <v>46.</v>
      </c>
      <c r="AF82" s="142" t="str">
        <f>IF(ISBLANK(laps_times[[#This Row],[23]]),"DNF",CONCATENATE(RANK(rounds_cum_time[[#This Row],[23]],rounds_cum_time[23],1),"."))</f>
        <v>47.</v>
      </c>
      <c r="AG82" s="142" t="str">
        <f>IF(ISBLANK(laps_times[[#This Row],[24]]),"DNF",CONCATENATE(RANK(rounds_cum_time[[#This Row],[24]],rounds_cum_time[24],1),"."))</f>
        <v>49.</v>
      </c>
      <c r="AH82" s="142" t="str">
        <f>IF(ISBLANK(laps_times[[#This Row],[25]]),"DNF",CONCATENATE(RANK(rounds_cum_time[[#This Row],[25]],rounds_cum_time[25],1),"."))</f>
        <v>49.</v>
      </c>
      <c r="AI82" s="142" t="str">
        <f>IF(ISBLANK(laps_times[[#This Row],[26]]),"DNF",CONCATENATE(RANK(rounds_cum_time[[#This Row],[26]],rounds_cum_time[26],1),"."))</f>
        <v>50.</v>
      </c>
      <c r="AJ82" s="142" t="str">
        <f>IF(ISBLANK(laps_times[[#This Row],[27]]),"DNF",CONCATENATE(RANK(rounds_cum_time[[#This Row],[27]],rounds_cum_time[27],1),"."))</f>
        <v>52.</v>
      </c>
      <c r="AK82" s="142" t="str">
        <f>IF(ISBLANK(laps_times[[#This Row],[28]]),"DNF",CONCATENATE(RANK(rounds_cum_time[[#This Row],[28]],rounds_cum_time[28],1),"."))</f>
        <v>51.</v>
      </c>
      <c r="AL82" s="142" t="str">
        <f>IF(ISBLANK(laps_times[[#This Row],[29]]),"DNF",CONCATENATE(RANK(rounds_cum_time[[#This Row],[29]],rounds_cum_time[29],1),"."))</f>
        <v>52.</v>
      </c>
      <c r="AM82" s="142" t="str">
        <f>IF(ISBLANK(laps_times[[#This Row],[30]]),"DNF",CONCATENATE(RANK(rounds_cum_time[[#This Row],[30]],rounds_cum_time[30],1),"."))</f>
        <v>53.</v>
      </c>
      <c r="AN82" s="142" t="str">
        <f>IF(ISBLANK(laps_times[[#This Row],[31]]),"DNF",CONCATENATE(RANK(rounds_cum_time[[#This Row],[31]],rounds_cum_time[31],1),"."))</f>
        <v>58.</v>
      </c>
      <c r="AO82" s="142" t="str">
        <f>IF(ISBLANK(laps_times[[#This Row],[32]]),"DNF",CONCATENATE(RANK(rounds_cum_time[[#This Row],[32]],rounds_cum_time[32],1),"."))</f>
        <v>59.</v>
      </c>
      <c r="AP82" s="142" t="str">
        <f>IF(ISBLANK(laps_times[[#This Row],[33]]),"DNF",CONCATENATE(RANK(rounds_cum_time[[#This Row],[33]],rounds_cum_time[33],1),"."))</f>
        <v>59.</v>
      </c>
      <c r="AQ82" s="142" t="str">
        <f>IF(ISBLANK(laps_times[[#This Row],[34]]),"DNF",CONCATENATE(RANK(rounds_cum_time[[#This Row],[34]],rounds_cum_time[34],1),"."))</f>
        <v>61.</v>
      </c>
      <c r="AR82" s="142" t="str">
        <f>IF(ISBLANK(laps_times[[#This Row],[35]]),"DNF",CONCATENATE(RANK(rounds_cum_time[[#This Row],[35]],rounds_cum_time[35],1),"."))</f>
        <v>61.</v>
      </c>
      <c r="AS82" s="142" t="str">
        <f>IF(ISBLANK(laps_times[[#This Row],[36]]),"DNF",CONCATENATE(RANK(rounds_cum_time[[#This Row],[36]],rounds_cum_time[36],1),"."))</f>
        <v>62.</v>
      </c>
      <c r="AT82" s="142" t="str">
        <f>IF(ISBLANK(laps_times[[#This Row],[37]]),"DNF",CONCATENATE(RANK(rounds_cum_time[[#This Row],[37]],rounds_cum_time[37],1),"."))</f>
        <v>63.</v>
      </c>
      <c r="AU82" s="142" t="str">
        <f>IF(ISBLANK(laps_times[[#This Row],[38]]),"DNF",CONCATENATE(RANK(rounds_cum_time[[#This Row],[38]],rounds_cum_time[38],1),"."))</f>
        <v>63.</v>
      </c>
      <c r="AV82" s="142" t="str">
        <f>IF(ISBLANK(laps_times[[#This Row],[39]]),"DNF",CONCATENATE(RANK(rounds_cum_time[[#This Row],[39]],rounds_cum_time[39],1),"."))</f>
        <v>64.</v>
      </c>
      <c r="AW82" s="142" t="str">
        <f>IF(ISBLANK(laps_times[[#This Row],[40]]),"DNF",CONCATENATE(RANK(rounds_cum_time[[#This Row],[40]],rounds_cum_time[40],1),"."))</f>
        <v>64.</v>
      </c>
      <c r="AX82" s="142" t="str">
        <f>IF(ISBLANK(laps_times[[#This Row],[41]]),"DNF",CONCATENATE(RANK(rounds_cum_time[[#This Row],[41]],rounds_cum_time[41],1),"."))</f>
        <v>65.</v>
      </c>
      <c r="AY82" s="142" t="str">
        <f>IF(ISBLANK(laps_times[[#This Row],[42]]),"DNF",CONCATENATE(RANK(rounds_cum_time[[#This Row],[42]],rounds_cum_time[42],1),"."))</f>
        <v>66.</v>
      </c>
      <c r="AZ82" s="142" t="str">
        <f>IF(ISBLANK(laps_times[[#This Row],[43]]),"DNF",CONCATENATE(RANK(rounds_cum_time[[#This Row],[43]],rounds_cum_time[43],1),"."))</f>
        <v>66.</v>
      </c>
      <c r="BA82" s="142" t="str">
        <f>IF(ISBLANK(laps_times[[#This Row],[44]]),"DNF",CONCATENATE(RANK(rounds_cum_time[[#This Row],[44]],rounds_cum_time[44],1),"."))</f>
        <v>66.</v>
      </c>
      <c r="BB82" s="142" t="str">
        <f>IF(ISBLANK(laps_times[[#This Row],[45]]),"DNF",CONCATENATE(RANK(rounds_cum_time[[#This Row],[45]],rounds_cum_time[45],1),"."))</f>
        <v>66.</v>
      </c>
      <c r="BC82" s="142" t="str">
        <f>IF(ISBLANK(laps_times[[#This Row],[46]]),"DNF",CONCATENATE(RANK(rounds_cum_time[[#This Row],[46]],rounds_cum_time[46],1),"."))</f>
        <v>66.</v>
      </c>
      <c r="BD82" s="142" t="str">
        <f>IF(ISBLANK(laps_times[[#This Row],[47]]),"DNF",CONCATENATE(RANK(rounds_cum_time[[#This Row],[47]],rounds_cum_time[47],1),"."))</f>
        <v>66.</v>
      </c>
      <c r="BE82" s="142" t="str">
        <f>IF(ISBLANK(laps_times[[#This Row],[48]]),"DNF",CONCATENATE(RANK(rounds_cum_time[[#This Row],[48]],rounds_cum_time[48],1),"."))</f>
        <v>68.</v>
      </c>
      <c r="BF82" s="142" t="str">
        <f>IF(ISBLANK(laps_times[[#This Row],[49]]),"DNF",CONCATENATE(RANK(rounds_cum_time[[#This Row],[49]],rounds_cum_time[49],1),"."))</f>
        <v>69.</v>
      </c>
      <c r="BG82" s="142" t="str">
        <f>IF(ISBLANK(laps_times[[#This Row],[50]]),"DNF",CONCATENATE(RANK(rounds_cum_time[[#This Row],[50]],rounds_cum_time[50],1),"."))</f>
        <v>69.</v>
      </c>
      <c r="BH82" s="142" t="str">
        <f>IF(ISBLANK(laps_times[[#This Row],[51]]),"DNF",CONCATENATE(RANK(rounds_cum_time[[#This Row],[51]],rounds_cum_time[51],1),"."))</f>
        <v>70.</v>
      </c>
      <c r="BI82" s="142" t="str">
        <f>IF(ISBLANK(laps_times[[#This Row],[52]]),"DNF",CONCATENATE(RANK(rounds_cum_time[[#This Row],[52]],rounds_cum_time[52],1),"."))</f>
        <v>72.</v>
      </c>
      <c r="BJ82" s="142" t="str">
        <f>IF(ISBLANK(laps_times[[#This Row],[53]]),"DNF",CONCATENATE(RANK(rounds_cum_time[[#This Row],[53]],rounds_cum_time[53],1),"."))</f>
        <v>72.</v>
      </c>
      <c r="BK82" s="142" t="str">
        <f>IF(ISBLANK(laps_times[[#This Row],[54]]),"DNF",CONCATENATE(RANK(rounds_cum_time[[#This Row],[54]],rounds_cum_time[54],1),"."))</f>
        <v>72.</v>
      </c>
      <c r="BL82" s="142" t="str">
        <f>IF(ISBLANK(laps_times[[#This Row],[55]]),"DNF",CONCATENATE(RANK(rounds_cum_time[[#This Row],[55]],rounds_cum_time[55],1),"."))</f>
        <v>72.</v>
      </c>
      <c r="BM82" s="142" t="str">
        <f>IF(ISBLANK(laps_times[[#This Row],[56]]),"DNF",CONCATENATE(RANK(rounds_cum_time[[#This Row],[56]],rounds_cum_time[56],1),"."))</f>
        <v>72.</v>
      </c>
      <c r="BN82" s="142" t="str">
        <f>IF(ISBLANK(laps_times[[#This Row],[57]]),"DNF",CONCATENATE(RANK(rounds_cum_time[[#This Row],[57]],rounds_cum_time[57],1),"."))</f>
        <v>72.</v>
      </c>
      <c r="BO82" s="142" t="str">
        <f>IF(ISBLANK(laps_times[[#This Row],[58]]),"DNF",CONCATENATE(RANK(rounds_cum_time[[#This Row],[58]],rounds_cum_time[58],1),"."))</f>
        <v>74.</v>
      </c>
      <c r="BP82" s="142" t="str">
        <f>IF(ISBLANK(laps_times[[#This Row],[59]]),"DNF",CONCATENATE(RANK(rounds_cum_time[[#This Row],[59]],rounds_cum_time[59],1),"."))</f>
        <v>75.</v>
      </c>
      <c r="BQ82" s="142" t="str">
        <f>IF(ISBLANK(laps_times[[#This Row],[60]]),"DNF",CONCATENATE(RANK(rounds_cum_time[[#This Row],[60]],rounds_cum_time[60],1),"."))</f>
        <v>75.</v>
      </c>
      <c r="BR82" s="142" t="str">
        <f>IF(ISBLANK(laps_times[[#This Row],[61]]),"DNF",CONCATENATE(RANK(rounds_cum_time[[#This Row],[61]],rounds_cum_time[61],1),"."))</f>
        <v>75.</v>
      </c>
      <c r="BS82" s="142" t="str">
        <f>IF(ISBLANK(laps_times[[#This Row],[62]]),"DNF",CONCATENATE(RANK(rounds_cum_time[[#This Row],[62]],rounds_cum_time[62],1),"."))</f>
        <v>76.</v>
      </c>
      <c r="BT82" s="143" t="str">
        <f>IF(ISBLANK(laps_times[[#This Row],[63]]),"DNF",CONCATENATE(RANK(rounds_cum_time[[#This Row],[63]],rounds_cum_time[63],1),"."))</f>
        <v>77.</v>
      </c>
    </row>
    <row r="83" spans="2:72" x14ac:dyDescent="0.2">
      <c r="B83" s="130">
        <f>laps_times[[#This Row],[poř]]</f>
        <v>78</v>
      </c>
      <c r="C83" s="141">
        <f>laps_times[[#This Row],[s.č.]]</f>
        <v>85</v>
      </c>
      <c r="D83" s="131" t="str">
        <f>laps_times[[#This Row],[jméno]]</f>
        <v>Lácha Radek</v>
      </c>
      <c r="E83" s="132">
        <f>laps_times[[#This Row],[roč]]</f>
        <v>1971</v>
      </c>
      <c r="F83" s="132" t="str">
        <f>laps_times[[#This Row],[kat]]</f>
        <v>MB</v>
      </c>
      <c r="G83" s="132">
        <f>laps_times[[#This Row],[poř_kat]]</f>
        <v>34</v>
      </c>
      <c r="H83" s="131" t="str">
        <f>laps_times[[#This Row],[klub]]</f>
        <v>RESOLUTION TEAM</v>
      </c>
      <c r="I83" s="134">
        <f>laps_times[[#This Row],[celk. čas]]</f>
        <v>0.17157211805555553</v>
      </c>
      <c r="J83" s="142" t="str">
        <f>IF(ISBLANK(laps_times[[#This Row],[1]]),"DNF",CONCATENATE(RANK(rounds_cum_time[[#This Row],[1]],rounds_cum_time[1],1),"."))</f>
        <v>98.</v>
      </c>
      <c r="K83" s="142" t="str">
        <f>IF(ISBLANK(laps_times[[#This Row],[2]]),"DNF",CONCATENATE(RANK(rounds_cum_time[[#This Row],[2]],rounds_cum_time[2],1),"."))</f>
        <v>97.</v>
      </c>
      <c r="L83" s="142" t="str">
        <f>IF(ISBLANK(laps_times[[#This Row],[3]]),"DNF",CONCATENATE(RANK(rounds_cum_time[[#This Row],[3]],rounds_cum_time[3],1),"."))</f>
        <v>95.</v>
      </c>
      <c r="M83" s="142" t="str">
        <f>IF(ISBLANK(laps_times[[#This Row],[4]]),"DNF",CONCATENATE(RANK(rounds_cum_time[[#This Row],[4]],rounds_cum_time[4],1),"."))</f>
        <v>95.</v>
      </c>
      <c r="N83" s="142" t="str">
        <f>IF(ISBLANK(laps_times[[#This Row],[5]]),"DNF",CONCATENATE(RANK(rounds_cum_time[[#This Row],[5]],rounds_cum_time[5],1),"."))</f>
        <v>96.</v>
      </c>
      <c r="O83" s="142" t="str">
        <f>IF(ISBLANK(laps_times[[#This Row],[6]]),"DNF",CONCATENATE(RANK(rounds_cum_time[[#This Row],[6]],rounds_cum_time[6],1),"."))</f>
        <v>96.</v>
      </c>
      <c r="P83" s="142" t="str">
        <f>IF(ISBLANK(laps_times[[#This Row],[7]]),"DNF",CONCATENATE(RANK(rounds_cum_time[[#This Row],[7]],rounds_cum_time[7],1),"."))</f>
        <v>94.</v>
      </c>
      <c r="Q83" s="142" t="str">
        <f>IF(ISBLANK(laps_times[[#This Row],[8]]),"DNF",CONCATENATE(RANK(rounds_cum_time[[#This Row],[8]],rounds_cum_time[8],1),"."))</f>
        <v>94.</v>
      </c>
      <c r="R83" s="142" t="str">
        <f>IF(ISBLANK(laps_times[[#This Row],[9]]),"DNF",CONCATENATE(RANK(rounds_cum_time[[#This Row],[9]],rounds_cum_time[9],1),"."))</f>
        <v>94.</v>
      </c>
      <c r="S83" s="142" t="str">
        <f>IF(ISBLANK(laps_times[[#This Row],[10]]),"DNF",CONCATENATE(RANK(rounds_cum_time[[#This Row],[10]],rounds_cum_time[10],1),"."))</f>
        <v>94.</v>
      </c>
      <c r="T83" s="142" t="str">
        <f>IF(ISBLANK(laps_times[[#This Row],[11]]),"DNF",CONCATENATE(RANK(rounds_cum_time[[#This Row],[11]],rounds_cum_time[11],1),"."))</f>
        <v>94.</v>
      </c>
      <c r="U83" s="142" t="str">
        <f>IF(ISBLANK(laps_times[[#This Row],[12]]),"DNF",CONCATENATE(RANK(rounds_cum_time[[#This Row],[12]],rounds_cum_time[12],1),"."))</f>
        <v>94.</v>
      </c>
      <c r="V83" s="142" t="str">
        <f>IF(ISBLANK(laps_times[[#This Row],[13]]),"DNF",CONCATENATE(RANK(rounds_cum_time[[#This Row],[13]],rounds_cum_time[13],1),"."))</f>
        <v>93.</v>
      </c>
      <c r="W83" s="142" t="str">
        <f>IF(ISBLANK(laps_times[[#This Row],[14]]),"DNF",CONCATENATE(RANK(rounds_cum_time[[#This Row],[14]],rounds_cum_time[14],1),"."))</f>
        <v>93.</v>
      </c>
      <c r="X83" s="142" t="str">
        <f>IF(ISBLANK(laps_times[[#This Row],[15]]),"DNF",CONCATENATE(RANK(rounds_cum_time[[#This Row],[15]],rounds_cum_time[15],1),"."))</f>
        <v>92.</v>
      </c>
      <c r="Y83" s="142" t="str">
        <f>IF(ISBLANK(laps_times[[#This Row],[16]]),"DNF",CONCATENATE(RANK(rounds_cum_time[[#This Row],[16]],rounds_cum_time[16],1),"."))</f>
        <v>92.</v>
      </c>
      <c r="Z83" s="142" t="str">
        <f>IF(ISBLANK(laps_times[[#This Row],[17]]),"DNF",CONCATENATE(RANK(rounds_cum_time[[#This Row],[17]],rounds_cum_time[17],1),"."))</f>
        <v>92.</v>
      </c>
      <c r="AA83" s="142" t="str">
        <f>IF(ISBLANK(laps_times[[#This Row],[18]]),"DNF",CONCATENATE(RANK(rounds_cum_time[[#This Row],[18]],rounds_cum_time[18],1),"."))</f>
        <v>92.</v>
      </c>
      <c r="AB83" s="142" t="str">
        <f>IF(ISBLANK(laps_times[[#This Row],[19]]),"DNF",CONCATENATE(RANK(rounds_cum_time[[#This Row],[19]],rounds_cum_time[19],1),"."))</f>
        <v>92.</v>
      </c>
      <c r="AC83" s="142" t="str">
        <f>IF(ISBLANK(laps_times[[#This Row],[20]]),"DNF",CONCATENATE(RANK(rounds_cum_time[[#This Row],[20]],rounds_cum_time[20],1),"."))</f>
        <v>92.</v>
      </c>
      <c r="AD83" s="142" t="str">
        <f>IF(ISBLANK(laps_times[[#This Row],[21]]),"DNF",CONCATENATE(RANK(rounds_cum_time[[#This Row],[21]],rounds_cum_time[21],1),"."))</f>
        <v>93.</v>
      </c>
      <c r="AE83" s="142" t="str">
        <f>IF(ISBLANK(laps_times[[#This Row],[22]]),"DNF",CONCATENATE(RANK(rounds_cum_time[[#This Row],[22]],rounds_cum_time[22],1),"."))</f>
        <v>92.</v>
      </c>
      <c r="AF83" s="142" t="str">
        <f>IF(ISBLANK(laps_times[[#This Row],[23]]),"DNF",CONCATENATE(RANK(rounds_cum_time[[#This Row],[23]],rounds_cum_time[23],1),"."))</f>
        <v>92.</v>
      </c>
      <c r="AG83" s="142" t="str">
        <f>IF(ISBLANK(laps_times[[#This Row],[24]]),"DNF",CONCATENATE(RANK(rounds_cum_time[[#This Row],[24]],rounds_cum_time[24],1),"."))</f>
        <v>91.</v>
      </c>
      <c r="AH83" s="142" t="str">
        <f>IF(ISBLANK(laps_times[[#This Row],[25]]),"DNF",CONCATENATE(RANK(rounds_cum_time[[#This Row],[25]],rounds_cum_time[25],1),"."))</f>
        <v>91.</v>
      </c>
      <c r="AI83" s="142" t="str">
        <f>IF(ISBLANK(laps_times[[#This Row],[26]]),"DNF",CONCATENATE(RANK(rounds_cum_time[[#This Row],[26]],rounds_cum_time[26],1),"."))</f>
        <v>91.</v>
      </c>
      <c r="AJ83" s="142" t="str">
        <f>IF(ISBLANK(laps_times[[#This Row],[27]]),"DNF",CONCATENATE(RANK(rounds_cum_time[[#This Row],[27]],rounds_cum_time[27],1),"."))</f>
        <v>91.</v>
      </c>
      <c r="AK83" s="142" t="str">
        <f>IF(ISBLANK(laps_times[[#This Row],[28]]),"DNF",CONCATENATE(RANK(rounds_cum_time[[#This Row],[28]],rounds_cum_time[28],1),"."))</f>
        <v>90.</v>
      </c>
      <c r="AL83" s="142" t="str">
        <f>IF(ISBLANK(laps_times[[#This Row],[29]]),"DNF",CONCATENATE(RANK(rounds_cum_time[[#This Row],[29]],rounds_cum_time[29],1),"."))</f>
        <v>90.</v>
      </c>
      <c r="AM83" s="142" t="str">
        <f>IF(ISBLANK(laps_times[[#This Row],[30]]),"DNF",CONCATENATE(RANK(rounds_cum_time[[#This Row],[30]],rounds_cum_time[30],1),"."))</f>
        <v>90.</v>
      </c>
      <c r="AN83" s="142" t="str">
        <f>IF(ISBLANK(laps_times[[#This Row],[31]]),"DNF",CONCATENATE(RANK(rounds_cum_time[[#This Row],[31]],rounds_cum_time[31],1),"."))</f>
        <v>90.</v>
      </c>
      <c r="AO83" s="142" t="str">
        <f>IF(ISBLANK(laps_times[[#This Row],[32]]),"DNF",CONCATENATE(RANK(rounds_cum_time[[#This Row],[32]],rounds_cum_time[32],1),"."))</f>
        <v>89.</v>
      </c>
      <c r="AP83" s="142" t="str">
        <f>IF(ISBLANK(laps_times[[#This Row],[33]]),"DNF",CONCATENATE(RANK(rounds_cum_time[[#This Row],[33]],rounds_cum_time[33],1),"."))</f>
        <v>89.</v>
      </c>
      <c r="AQ83" s="142" t="str">
        <f>IF(ISBLANK(laps_times[[#This Row],[34]]),"DNF",CONCATENATE(RANK(rounds_cum_time[[#This Row],[34]],rounds_cum_time[34],1),"."))</f>
        <v>89.</v>
      </c>
      <c r="AR83" s="142" t="str">
        <f>IF(ISBLANK(laps_times[[#This Row],[35]]),"DNF",CONCATENATE(RANK(rounds_cum_time[[#This Row],[35]],rounds_cum_time[35],1),"."))</f>
        <v>88.</v>
      </c>
      <c r="AS83" s="142" t="str">
        <f>IF(ISBLANK(laps_times[[#This Row],[36]]),"DNF",CONCATENATE(RANK(rounds_cum_time[[#This Row],[36]],rounds_cum_time[36],1),"."))</f>
        <v>89.</v>
      </c>
      <c r="AT83" s="142" t="str">
        <f>IF(ISBLANK(laps_times[[#This Row],[37]]),"DNF",CONCATENATE(RANK(rounds_cum_time[[#This Row],[37]],rounds_cum_time[37],1),"."))</f>
        <v>88.</v>
      </c>
      <c r="AU83" s="142" t="str">
        <f>IF(ISBLANK(laps_times[[#This Row],[38]]),"DNF",CONCATENATE(RANK(rounds_cum_time[[#This Row],[38]],rounds_cum_time[38],1),"."))</f>
        <v>86.</v>
      </c>
      <c r="AV83" s="142" t="str">
        <f>IF(ISBLANK(laps_times[[#This Row],[39]]),"DNF",CONCATENATE(RANK(rounds_cum_time[[#This Row],[39]],rounds_cum_time[39],1),"."))</f>
        <v>85.</v>
      </c>
      <c r="AW83" s="142" t="str">
        <f>IF(ISBLANK(laps_times[[#This Row],[40]]),"DNF",CONCATENATE(RANK(rounds_cum_time[[#This Row],[40]],rounds_cum_time[40],1),"."))</f>
        <v>85.</v>
      </c>
      <c r="AX83" s="142" t="str">
        <f>IF(ISBLANK(laps_times[[#This Row],[41]]),"DNF",CONCATENATE(RANK(rounds_cum_time[[#This Row],[41]],rounds_cum_time[41],1),"."))</f>
        <v>85.</v>
      </c>
      <c r="AY83" s="142" t="str">
        <f>IF(ISBLANK(laps_times[[#This Row],[42]]),"DNF",CONCATENATE(RANK(rounds_cum_time[[#This Row],[42]],rounds_cum_time[42],1),"."))</f>
        <v>85.</v>
      </c>
      <c r="AZ83" s="142" t="str">
        <f>IF(ISBLANK(laps_times[[#This Row],[43]]),"DNF",CONCATENATE(RANK(rounds_cum_time[[#This Row],[43]],rounds_cum_time[43],1),"."))</f>
        <v>84.</v>
      </c>
      <c r="BA83" s="142" t="str">
        <f>IF(ISBLANK(laps_times[[#This Row],[44]]),"DNF",CONCATENATE(RANK(rounds_cum_time[[#This Row],[44]],rounds_cum_time[44],1),"."))</f>
        <v>84.</v>
      </c>
      <c r="BB83" s="142" t="str">
        <f>IF(ISBLANK(laps_times[[#This Row],[45]]),"DNF",CONCATENATE(RANK(rounds_cum_time[[#This Row],[45]],rounds_cum_time[45],1),"."))</f>
        <v>83.</v>
      </c>
      <c r="BC83" s="142" t="str">
        <f>IF(ISBLANK(laps_times[[#This Row],[46]]),"DNF",CONCATENATE(RANK(rounds_cum_time[[#This Row],[46]],rounds_cum_time[46],1),"."))</f>
        <v>83.</v>
      </c>
      <c r="BD83" s="142" t="str">
        <f>IF(ISBLANK(laps_times[[#This Row],[47]]),"DNF",CONCATENATE(RANK(rounds_cum_time[[#This Row],[47]],rounds_cum_time[47],1),"."))</f>
        <v>83.</v>
      </c>
      <c r="BE83" s="142" t="str">
        <f>IF(ISBLANK(laps_times[[#This Row],[48]]),"DNF",CONCATENATE(RANK(rounds_cum_time[[#This Row],[48]],rounds_cum_time[48],1),"."))</f>
        <v>83.</v>
      </c>
      <c r="BF83" s="142" t="str">
        <f>IF(ISBLANK(laps_times[[#This Row],[49]]),"DNF",CONCATENATE(RANK(rounds_cum_time[[#This Row],[49]],rounds_cum_time[49],1),"."))</f>
        <v>81.</v>
      </c>
      <c r="BG83" s="142" t="str">
        <f>IF(ISBLANK(laps_times[[#This Row],[50]]),"DNF",CONCATENATE(RANK(rounds_cum_time[[#This Row],[50]],rounds_cum_time[50],1),"."))</f>
        <v>81.</v>
      </c>
      <c r="BH83" s="142" t="str">
        <f>IF(ISBLANK(laps_times[[#This Row],[51]]),"DNF",CONCATENATE(RANK(rounds_cum_time[[#This Row],[51]],rounds_cum_time[51],1),"."))</f>
        <v>80.</v>
      </c>
      <c r="BI83" s="142" t="str">
        <f>IF(ISBLANK(laps_times[[#This Row],[52]]),"DNF",CONCATENATE(RANK(rounds_cum_time[[#This Row],[52]],rounds_cum_time[52],1),"."))</f>
        <v>80.</v>
      </c>
      <c r="BJ83" s="142" t="str">
        <f>IF(ISBLANK(laps_times[[#This Row],[53]]),"DNF",CONCATENATE(RANK(rounds_cum_time[[#This Row],[53]],rounds_cum_time[53],1),"."))</f>
        <v>80.</v>
      </c>
      <c r="BK83" s="142" t="str">
        <f>IF(ISBLANK(laps_times[[#This Row],[54]]),"DNF",CONCATENATE(RANK(rounds_cum_time[[#This Row],[54]],rounds_cum_time[54],1),"."))</f>
        <v>80.</v>
      </c>
      <c r="BL83" s="142" t="str">
        <f>IF(ISBLANK(laps_times[[#This Row],[55]]),"DNF",CONCATENATE(RANK(rounds_cum_time[[#This Row],[55]],rounds_cum_time[55],1),"."))</f>
        <v>80.</v>
      </c>
      <c r="BM83" s="142" t="str">
        <f>IF(ISBLANK(laps_times[[#This Row],[56]]),"DNF",CONCATENATE(RANK(rounds_cum_time[[#This Row],[56]],rounds_cum_time[56],1),"."))</f>
        <v>79.</v>
      </c>
      <c r="BN83" s="142" t="str">
        <f>IF(ISBLANK(laps_times[[#This Row],[57]]),"DNF",CONCATENATE(RANK(rounds_cum_time[[#This Row],[57]],rounds_cum_time[57],1),"."))</f>
        <v>79.</v>
      </c>
      <c r="BO83" s="142" t="str">
        <f>IF(ISBLANK(laps_times[[#This Row],[58]]),"DNF",CONCATENATE(RANK(rounds_cum_time[[#This Row],[58]],rounds_cum_time[58],1),"."))</f>
        <v>79.</v>
      </c>
      <c r="BP83" s="142" t="str">
        <f>IF(ISBLANK(laps_times[[#This Row],[59]]),"DNF",CONCATENATE(RANK(rounds_cum_time[[#This Row],[59]],rounds_cum_time[59],1),"."))</f>
        <v>78.</v>
      </c>
      <c r="BQ83" s="142" t="str">
        <f>IF(ISBLANK(laps_times[[#This Row],[60]]),"DNF",CONCATENATE(RANK(rounds_cum_time[[#This Row],[60]],rounds_cum_time[60],1),"."))</f>
        <v>78.</v>
      </c>
      <c r="BR83" s="142" t="str">
        <f>IF(ISBLANK(laps_times[[#This Row],[61]]),"DNF",CONCATENATE(RANK(rounds_cum_time[[#This Row],[61]],rounds_cum_time[61],1),"."))</f>
        <v>78.</v>
      </c>
      <c r="BS83" s="142" t="str">
        <f>IF(ISBLANK(laps_times[[#This Row],[62]]),"DNF",CONCATENATE(RANK(rounds_cum_time[[#This Row],[62]],rounds_cum_time[62],1),"."))</f>
        <v>78.</v>
      </c>
      <c r="BT83" s="143" t="str">
        <f>IF(ISBLANK(laps_times[[#This Row],[63]]),"DNF",CONCATENATE(RANK(rounds_cum_time[[#This Row],[63]],rounds_cum_time[63],1),"."))</f>
        <v>78.</v>
      </c>
    </row>
    <row r="84" spans="2:72" x14ac:dyDescent="0.2">
      <c r="B84" s="130">
        <f>laps_times[[#This Row],[poř]]</f>
        <v>79</v>
      </c>
      <c r="C84" s="141">
        <f>laps_times[[#This Row],[s.č.]]</f>
        <v>78</v>
      </c>
      <c r="D84" s="131" t="str">
        <f>laps_times[[#This Row],[jméno]]</f>
        <v>Kyselý Petr</v>
      </c>
      <c r="E84" s="132">
        <f>laps_times[[#This Row],[roč]]</f>
        <v>1964</v>
      </c>
      <c r="F84" s="132" t="str">
        <f>laps_times[[#This Row],[kat]]</f>
        <v>MC</v>
      </c>
      <c r="G84" s="132">
        <f>laps_times[[#This Row],[poř_kat]]</f>
        <v>16</v>
      </c>
      <c r="H84" s="131" t="str">
        <f>laps_times[[#This Row],[klub]]</f>
        <v>TJ Zduchovice</v>
      </c>
      <c r="I84" s="134">
        <f>laps_times[[#This Row],[celk. čas]]</f>
        <v>0.17219004629629631</v>
      </c>
      <c r="J84" s="142" t="str">
        <f>IF(ISBLANK(laps_times[[#This Row],[1]]),"DNF",CONCATENATE(RANK(rounds_cum_time[[#This Row],[1]],rounds_cum_time[1],1),"."))</f>
        <v>89.</v>
      </c>
      <c r="K84" s="142" t="str">
        <f>IF(ISBLANK(laps_times[[#This Row],[2]]),"DNF",CONCATENATE(RANK(rounds_cum_time[[#This Row],[2]],rounds_cum_time[2],1),"."))</f>
        <v>88.</v>
      </c>
      <c r="L84" s="142" t="str">
        <f>IF(ISBLANK(laps_times[[#This Row],[3]]),"DNF",CONCATENATE(RANK(rounds_cum_time[[#This Row],[3]],rounds_cum_time[3],1),"."))</f>
        <v>88.</v>
      </c>
      <c r="M84" s="142" t="str">
        <f>IF(ISBLANK(laps_times[[#This Row],[4]]),"DNF",CONCATENATE(RANK(rounds_cum_time[[#This Row],[4]],rounds_cum_time[4],1),"."))</f>
        <v>86.</v>
      </c>
      <c r="N84" s="142" t="str">
        <f>IF(ISBLANK(laps_times[[#This Row],[5]]),"DNF",CONCATENATE(RANK(rounds_cum_time[[#This Row],[5]],rounds_cum_time[5],1),"."))</f>
        <v>85.</v>
      </c>
      <c r="O84" s="142" t="str">
        <f>IF(ISBLANK(laps_times[[#This Row],[6]]),"DNF",CONCATENATE(RANK(rounds_cum_time[[#This Row],[6]],rounds_cum_time[6],1),"."))</f>
        <v>84.</v>
      </c>
      <c r="P84" s="142" t="str">
        <f>IF(ISBLANK(laps_times[[#This Row],[7]]),"DNF",CONCATENATE(RANK(rounds_cum_time[[#This Row],[7]],rounds_cum_time[7],1),"."))</f>
        <v>83.</v>
      </c>
      <c r="Q84" s="142" t="str">
        <f>IF(ISBLANK(laps_times[[#This Row],[8]]),"DNF",CONCATENATE(RANK(rounds_cum_time[[#This Row],[8]],rounds_cum_time[8],1),"."))</f>
        <v>83.</v>
      </c>
      <c r="R84" s="142" t="str">
        <f>IF(ISBLANK(laps_times[[#This Row],[9]]),"DNF",CONCATENATE(RANK(rounds_cum_time[[#This Row],[9]],rounds_cum_time[9],1),"."))</f>
        <v>84.</v>
      </c>
      <c r="S84" s="142" t="str">
        <f>IF(ISBLANK(laps_times[[#This Row],[10]]),"DNF",CONCATENATE(RANK(rounds_cum_time[[#This Row],[10]],rounds_cum_time[10],1),"."))</f>
        <v>85.</v>
      </c>
      <c r="T84" s="142" t="str">
        <f>IF(ISBLANK(laps_times[[#This Row],[11]]),"DNF",CONCATENATE(RANK(rounds_cum_time[[#This Row],[11]],rounds_cum_time[11],1),"."))</f>
        <v>85.</v>
      </c>
      <c r="U84" s="142" t="str">
        <f>IF(ISBLANK(laps_times[[#This Row],[12]]),"DNF",CONCATENATE(RANK(rounds_cum_time[[#This Row],[12]],rounds_cum_time[12],1),"."))</f>
        <v>84.</v>
      </c>
      <c r="V84" s="142" t="str">
        <f>IF(ISBLANK(laps_times[[#This Row],[13]]),"DNF",CONCATENATE(RANK(rounds_cum_time[[#This Row],[13]],rounds_cum_time[13],1),"."))</f>
        <v>85.</v>
      </c>
      <c r="W84" s="142" t="str">
        <f>IF(ISBLANK(laps_times[[#This Row],[14]]),"DNF",CONCATENATE(RANK(rounds_cum_time[[#This Row],[14]],rounds_cum_time[14],1),"."))</f>
        <v>84.</v>
      </c>
      <c r="X84" s="142" t="str">
        <f>IF(ISBLANK(laps_times[[#This Row],[15]]),"DNF",CONCATENATE(RANK(rounds_cum_time[[#This Row],[15]],rounds_cum_time[15],1),"."))</f>
        <v>84.</v>
      </c>
      <c r="Y84" s="142" t="str">
        <f>IF(ISBLANK(laps_times[[#This Row],[16]]),"DNF",CONCATENATE(RANK(rounds_cum_time[[#This Row],[16]],rounds_cum_time[16],1),"."))</f>
        <v>84.</v>
      </c>
      <c r="Z84" s="142" t="str">
        <f>IF(ISBLANK(laps_times[[#This Row],[17]]),"DNF",CONCATENATE(RANK(rounds_cum_time[[#This Row],[17]],rounds_cum_time[17],1),"."))</f>
        <v>84.</v>
      </c>
      <c r="AA84" s="142" t="str">
        <f>IF(ISBLANK(laps_times[[#This Row],[18]]),"DNF",CONCATENATE(RANK(rounds_cum_time[[#This Row],[18]],rounds_cum_time[18],1),"."))</f>
        <v>84.</v>
      </c>
      <c r="AB84" s="142" t="str">
        <f>IF(ISBLANK(laps_times[[#This Row],[19]]),"DNF",CONCATENATE(RANK(rounds_cum_time[[#This Row],[19]],rounds_cum_time[19],1),"."))</f>
        <v>84.</v>
      </c>
      <c r="AC84" s="142" t="str">
        <f>IF(ISBLANK(laps_times[[#This Row],[20]]),"DNF",CONCATENATE(RANK(rounds_cum_time[[#This Row],[20]],rounds_cum_time[20],1),"."))</f>
        <v>84.</v>
      </c>
      <c r="AD84" s="142" t="str">
        <f>IF(ISBLANK(laps_times[[#This Row],[21]]),"DNF",CONCATENATE(RANK(rounds_cum_time[[#This Row],[21]],rounds_cum_time[21],1),"."))</f>
        <v>84.</v>
      </c>
      <c r="AE84" s="142" t="str">
        <f>IF(ISBLANK(laps_times[[#This Row],[22]]),"DNF",CONCATENATE(RANK(rounds_cum_time[[#This Row],[22]],rounds_cum_time[22],1),"."))</f>
        <v>84.</v>
      </c>
      <c r="AF84" s="142" t="str">
        <f>IF(ISBLANK(laps_times[[#This Row],[23]]),"DNF",CONCATENATE(RANK(rounds_cum_time[[#This Row],[23]],rounds_cum_time[23],1),"."))</f>
        <v>84.</v>
      </c>
      <c r="AG84" s="142" t="str">
        <f>IF(ISBLANK(laps_times[[#This Row],[24]]),"DNF",CONCATENATE(RANK(rounds_cum_time[[#This Row],[24]],rounds_cum_time[24],1),"."))</f>
        <v>84.</v>
      </c>
      <c r="AH84" s="142" t="str">
        <f>IF(ISBLANK(laps_times[[#This Row],[25]]),"DNF",CONCATENATE(RANK(rounds_cum_time[[#This Row],[25]],rounds_cum_time[25],1),"."))</f>
        <v>84.</v>
      </c>
      <c r="AI84" s="142" t="str">
        <f>IF(ISBLANK(laps_times[[#This Row],[26]]),"DNF",CONCATENATE(RANK(rounds_cum_time[[#This Row],[26]],rounds_cum_time[26],1),"."))</f>
        <v>84.</v>
      </c>
      <c r="AJ84" s="142" t="str">
        <f>IF(ISBLANK(laps_times[[#This Row],[27]]),"DNF",CONCATENATE(RANK(rounds_cum_time[[#This Row],[27]],rounds_cum_time[27],1),"."))</f>
        <v>83.</v>
      </c>
      <c r="AK84" s="142" t="str">
        <f>IF(ISBLANK(laps_times[[#This Row],[28]]),"DNF",CONCATENATE(RANK(rounds_cum_time[[#This Row],[28]],rounds_cum_time[28],1),"."))</f>
        <v>82.</v>
      </c>
      <c r="AL84" s="142" t="str">
        <f>IF(ISBLANK(laps_times[[#This Row],[29]]),"DNF",CONCATENATE(RANK(rounds_cum_time[[#This Row],[29]],rounds_cum_time[29],1),"."))</f>
        <v>81.</v>
      </c>
      <c r="AM84" s="142" t="str">
        <f>IF(ISBLANK(laps_times[[#This Row],[30]]),"DNF",CONCATENATE(RANK(rounds_cum_time[[#This Row],[30]],rounds_cum_time[30],1),"."))</f>
        <v>82.</v>
      </c>
      <c r="AN84" s="142" t="str">
        <f>IF(ISBLANK(laps_times[[#This Row],[31]]),"DNF",CONCATENATE(RANK(rounds_cum_time[[#This Row],[31]],rounds_cum_time[31],1),"."))</f>
        <v>81.</v>
      </c>
      <c r="AO84" s="142" t="str">
        <f>IF(ISBLANK(laps_times[[#This Row],[32]]),"DNF",CONCATENATE(RANK(rounds_cum_time[[#This Row],[32]],rounds_cum_time[32],1),"."))</f>
        <v>80.</v>
      </c>
      <c r="AP84" s="142" t="str">
        <f>IF(ISBLANK(laps_times[[#This Row],[33]]),"DNF",CONCATENATE(RANK(rounds_cum_time[[#This Row],[33]],rounds_cum_time[33],1),"."))</f>
        <v>80.</v>
      </c>
      <c r="AQ84" s="142" t="str">
        <f>IF(ISBLANK(laps_times[[#This Row],[34]]),"DNF",CONCATENATE(RANK(rounds_cum_time[[#This Row],[34]],rounds_cum_time[34],1),"."))</f>
        <v>80.</v>
      </c>
      <c r="AR84" s="142" t="str">
        <f>IF(ISBLANK(laps_times[[#This Row],[35]]),"DNF",CONCATENATE(RANK(rounds_cum_time[[#This Row],[35]],rounds_cum_time[35],1),"."))</f>
        <v>80.</v>
      </c>
      <c r="AS84" s="142" t="str">
        <f>IF(ISBLANK(laps_times[[#This Row],[36]]),"DNF",CONCATENATE(RANK(rounds_cum_time[[#This Row],[36]],rounds_cum_time[36],1),"."))</f>
        <v>80.</v>
      </c>
      <c r="AT84" s="142" t="str">
        <f>IF(ISBLANK(laps_times[[#This Row],[37]]),"DNF",CONCATENATE(RANK(rounds_cum_time[[#This Row],[37]],rounds_cum_time[37],1),"."))</f>
        <v>80.</v>
      </c>
      <c r="AU84" s="142" t="str">
        <f>IF(ISBLANK(laps_times[[#This Row],[38]]),"DNF",CONCATENATE(RANK(rounds_cum_time[[#This Row],[38]],rounds_cum_time[38],1),"."))</f>
        <v>80.</v>
      </c>
      <c r="AV84" s="142" t="str">
        <f>IF(ISBLANK(laps_times[[#This Row],[39]]),"DNF",CONCATENATE(RANK(rounds_cum_time[[#This Row],[39]],rounds_cum_time[39],1),"."))</f>
        <v>80.</v>
      </c>
      <c r="AW84" s="142" t="str">
        <f>IF(ISBLANK(laps_times[[#This Row],[40]]),"DNF",CONCATENATE(RANK(rounds_cum_time[[#This Row],[40]],rounds_cum_time[40],1),"."))</f>
        <v>81.</v>
      </c>
      <c r="AX84" s="142" t="str">
        <f>IF(ISBLANK(laps_times[[#This Row],[41]]),"DNF",CONCATENATE(RANK(rounds_cum_time[[#This Row],[41]],rounds_cum_time[41],1),"."))</f>
        <v>81.</v>
      </c>
      <c r="AY84" s="142" t="str">
        <f>IF(ISBLANK(laps_times[[#This Row],[42]]),"DNF",CONCATENATE(RANK(rounds_cum_time[[#This Row],[42]],rounds_cum_time[42],1),"."))</f>
        <v>80.</v>
      </c>
      <c r="AZ84" s="142" t="str">
        <f>IF(ISBLANK(laps_times[[#This Row],[43]]),"DNF",CONCATENATE(RANK(rounds_cum_time[[#This Row],[43]],rounds_cum_time[43],1),"."))</f>
        <v>80.</v>
      </c>
      <c r="BA84" s="142" t="str">
        <f>IF(ISBLANK(laps_times[[#This Row],[44]]),"DNF",CONCATENATE(RANK(rounds_cum_time[[#This Row],[44]],rounds_cum_time[44],1),"."))</f>
        <v>81.</v>
      </c>
      <c r="BB84" s="142" t="str">
        <f>IF(ISBLANK(laps_times[[#This Row],[45]]),"DNF",CONCATENATE(RANK(rounds_cum_time[[#This Row],[45]],rounds_cum_time[45],1),"."))</f>
        <v>80.</v>
      </c>
      <c r="BC84" s="142" t="str">
        <f>IF(ISBLANK(laps_times[[#This Row],[46]]),"DNF",CONCATENATE(RANK(rounds_cum_time[[#This Row],[46]],rounds_cum_time[46],1),"."))</f>
        <v>81.</v>
      </c>
      <c r="BD84" s="142" t="str">
        <f>IF(ISBLANK(laps_times[[#This Row],[47]]),"DNF",CONCATENATE(RANK(rounds_cum_time[[#This Row],[47]],rounds_cum_time[47],1),"."))</f>
        <v>80.</v>
      </c>
      <c r="BE84" s="142" t="str">
        <f>IF(ISBLANK(laps_times[[#This Row],[48]]),"DNF",CONCATENATE(RANK(rounds_cum_time[[#This Row],[48]],rounds_cum_time[48],1),"."))</f>
        <v>80.</v>
      </c>
      <c r="BF84" s="142" t="str">
        <f>IF(ISBLANK(laps_times[[#This Row],[49]]),"DNF",CONCATENATE(RANK(rounds_cum_time[[#This Row],[49]],rounds_cum_time[49],1),"."))</f>
        <v>80.</v>
      </c>
      <c r="BG84" s="142" t="str">
        <f>IF(ISBLANK(laps_times[[#This Row],[50]]),"DNF",CONCATENATE(RANK(rounds_cum_time[[#This Row],[50]],rounds_cum_time[50],1),"."))</f>
        <v>80.</v>
      </c>
      <c r="BH84" s="142" t="str">
        <f>IF(ISBLANK(laps_times[[#This Row],[51]]),"DNF",CONCATENATE(RANK(rounds_cum_time[[#This Row],[51]],rounds_cum_time[51],1),"."))</f>
        <v>81.</v>
      </c>
      <c r="BI84" s="142" t="str">
        <f>IF(ISBLANK(laps_times[[#This Row],[52]]),"DNF",CONCATENATE(RANK(rounds_cum_time[[#This Row],[52]],rounds_cum_time[52],1),"."))</f>
        <v>81.</v>
      </c>
      <c r="BJ84" s="142" t="str">
        <f>IF(ISBLANK(laps_times[[#This Row],[53]]),"DNF",CONCATENATE(RANK(rounds_cum_time[[#This Row],[53]],rounds_cum_time[53],1),"."))</f>
        <v>81.</v>
      </c>
      <c r="BK84" s="142" t="str">
        <f>IF(ISBLANK(laps_times[[#This Row],[54]]),"DNF",CONCATENATE(RANK(rounds_cum_time[[#This Row],[54]],rounds_cum_time[54],1),"."))</f>
        <v>81.</v>
      </c>
      <c r="BL84" s="142" t="str">
        <f>IF(ISBLANK(laps_times[[#This Row],[55]]),"DNF",CONCATENATE(RANK(rounds_cum_time[[#This Row],[55]],rounds_cum_time[55],1),"."))</f>
        <v>81.</v>
      </c>
      <c r="BM84" s="142" t="str">
        <f>IF(ISBLANK(laps_times[[#This Row],[56]]),"DNF",CONCATENATE(RANK(rounds_cum_time[[#This Row],[56]],rounds_cum_time[56],1),"."))</f>
        <v>81.</v>
      </c>
      <c r="BN84" s="142" t="str">
        <f>IF(ISBLANK(laps_times[[#This Row],[57]]),"DNF",CONCATENATE(RANK(rounds_cum_time[[#This Row],[57]],rounds_cum_time[57],1),"."))</f>
        <v>81.</v>
      </c>
      <c r="BO84" s="142" t="str">
        <f>IF(ISBLANK(laps_times[[#This Row],[58]]),"DNF",CONCATENATE(RANK(rounds_cum_time[[#This Row],[58]],rounds_cum_time[58],1),"."))</f>
        <v>80.</v>
      </c>
      <c r="BP84" s="142" t="str">
        <f>IF(ISBLANK(laps_times[[#This Row],[59]]),"DNF",CONCATENATE(RANK(rounds_cum_time[[#This Row],[59]],rounds_cum_time[59],1),"."))</f>
        <v>80.</v>
      </c>
      <c r="BQ84" s="142" t="str">
        <f>IF(ISBLANK(laps_times[[#This Row],[60]]),"DNF",CONCATENATE(RANK(rounds_cum_time[[#This Row],[60]],rounds_cum_time[60],1),"."))</f>
        <v>80.</v>
      </c>
      <c r="BR84" s="142" t="str">
        <f>IF(ISBLANK(laps_times[[#This Row],[61]]),"DNF",CONCATENATE(RANK(rounds_cum_time[[#This Row],[61]],rounds_cum_time[61],1),"."))</f>
        <v>79.</v>
      </c>
      <c r="BS84" s="142" t="str">
        <f>IF(ISBLANK(laps_times[[#This Row],[62]]),"DNF",CONCATENATE(RANK(rounds_cum_time[[#This Row],[62]],rounds_cum_time[62],1),"."))</f>
        <v>79.</v>
      </c>
      <c r="BT84" s="143" t="str">
        <f>IF(ISBLANK(laps_times[[#This Row],[63]]),"DNF",CONCATENATE(RANK(rounds_cum_time[[#This Row],[63]],rounds_cum_time[63],1),"."))</f>
        <v>79.</v>
      </c>
    </row>
    <row r="85" spans="2:72" x14ac:dyDescent="0.2">
      <c r="B85" s="130">
        <f>laps_times[[#This Row],[poř]]</f>
        <v>80</v>
      </c>
      <c r="C85" s="141">
        <f>laps_times[[#This Row],[s.č.]]</f>
        <v>129</v>
      </c>
      <c r="D85" s="131" t="str">
        <f>laps_times[[#This Row],[jméno]]</f>
        <v>Roudnický Milan</v>
      </c>
      <c r="E85" s="132">
        <f>laps_times[[#This Row],[roč]]</f>
        <v>1968</v>
      </c>
      <c r="F85" s="132" t="str">
        <f>laps_times[[#This Row],[kat]]</f>
        <v>MB</v>
      </c>
      <c r="G85" s="132">
        <f>laps_times[[#This Row],[poř_kat]]</f>
        <v>35</v>
      </c>
      <c r="H85" s="131" t="str">
        <f>laps_times[[#This Row],[klub]]</f>
        <v>SKŠ Jablonné v Podještědí</v>
      </c>
      <c r="I85" s="134">
        <f>laps_times[[#This Row],[celk. čas]]</f>
        <v>0.17289086805555556</v>
      </c>
      <c r="J85" s="142" t="str">
        <f>IF(ISBLANK(laps_times[[#This Row],[1]]),"DNF",CONCATENATE(RANK(rounds_cum_time[[#This Row],[1]],rounds_cum_time[1],1),"."))</f>
        <v>7.</v>
      </c>
      <c r="K85" s="142" t="str">
        <f>IF(ISBLANK(laps_times[[#This Row],[2]]),"DNF",CONCATENATE(RANK(rounds_cum_time[[#This Row],[2]],rounds_cum_time[2],1),"."))</f>
        <v>8.</v>
      </c>
      <c r="L85" s="142" t="str">
        <f>IF(ISBLANK(laps_times[[#This Row],[3]]),"DNF",CONCATENATE(RANK(rounds_cum_time[[#This Row],[3]],rounds_cum_time[3],1),"."))</f>
        <v>9.</v>
      </c>
      <c r="M85" s="142" t="str">
        <f>IF(ISBLANK(laps_times[[#This Row],[4]]),"DNF",CONCATENATE(RANK(rounds_cum_time[[#This Row],[4]],rounds_cum_time[4],1),"."))</f>
        <v>13.</v>
      </c>
      <c r="N85" s="142" t="str">
        <f>IF(ISBLANK(laps_times[[#This Row],[5]]),"DNF",CONCATENATE(RANK(rounds_cum_time[[#This Row],[5]],rounds_cum_time[5],1),"."))</f>
        <v>13.</v>
      </c>
      <c r="O85" s="142" t="str">
        <f>IF(ISBLANK(laps_times[[#This Row],[6]]),"DNF",CONCATENATE(RANK(rounds_cum_time[[#This Row],[6]],rounds_cum_time[6],1),"."))</f>
        <v>13.</v>
      </c>
      <c r="P85" s="142" t="str">
        <f>IF(ISBLANK(laps_times[[#This Row],[7]]),"DNF",CONCATENATE(RANK(rounds_cum_time[[#This Row],[7]],rounds_cum_time[7],1),"."))</f>
        <v>13.</v>
      </c>
      <c r="Q85" s="142" t="str">
        <f>IF(ISBLANK(laps_times[[#This Row],[8]]),"DNF",CONCATENATE(RANK(rounds_cum_time[[#This Row],[8]],rounds_cum_time[8],1),"."))</f>
        <v>13.</v>
      </c>
      <c r="R85" s="142" t="str">
        <f>IF(ISBLANK(laps_times[[#This Row],[9]]),"DNF",CONCATENATE(RANK(rounds_cum_time[[#This Row],[9]],rounds_cum_time[9],1),"."))</f>
        <v>16.</v>
      </c>
      <c r="S85" s="142" t="str">
        <f>IF(ISBLANK(laps_times[[#This Row],[10]]),"DNF",CONCATENATE(RANK(rounds_cum_time[[#This Row],[10]],rounds_cum_time[10],1),"."))</f>
        <v>15.</v>
      </c>
      <c r="T85" s="142" t="str">
        <f>IF(ISBLANK(laps_times[[#This Row],[11]]),"DNF",CONCATENATE(RANK(rounds_cum_time[[#This Row],[11]],rounds_cum_time[11],1),"."))</f>
        <v>17.</v>
      </c>
      <c r="U85" s="142" t="str">
        <f>IF(ISBLANK(laps_times[[#This Row],[12]]),"DNF",CONCATENATE(RANK(rounds_cum_time[[#This Row],[12]],rounds_cum_time[12],1),"."))</f>
        <v>17.</v>
      </c>
      <c r="V85" s="142" t="str">
        <f>IF(ISBLANK(laps_times[[#This Row],[13]]),"DNF",CONCATENATE(RANK(rounds_cum_time[[#This Row],[13]],rounds_cum_time[13],1),"."))</f>
        <v>17.</v>
      </c>
      <c r="W85" s="142" t="str">
        <f>IF(ISBLANK(laps_times[[#This Row],[14]]),"DNF",CONCATENATE(RANK(rounds_cum_time[[#This Row],[14]],rounds_cum_time[14],1),"."))</f>
        <v>18.</v>
      </c>
      <c r="X85" s="142" t="str">
        <f>IF(ISBLANK(laps_times[[#This Row],[15]]),"DNF",CONCATENATE(RANK(rounds_cum_time[[#This Row],[15]],rounds_cum_time[15],1),"."))</f>
        <v>19.</v>
      </c>
      <c r="Y85" s="142" t="str">
        <f>IF(ISBLANK(laps_times[[#This Row],[16]]),"DNF",CONCATENATE(RANK(rounds_cum_time[[#This Row],[16]],rounds_cum_time[16],1),"."))</f>
        <v>19.</v>
      </c>
      <c r="Z85" s="142" t="str">
        <f>IF(ISBLANK(laps_times[[#This Row],[17]]),"DNF",CONCATENATE(RANK(rounds_cum_time[[#This Row],[17]],rounds_cum_time[17],1),"."))</f>
        <v>19.</v>
      </c>
      <c r="AA85" s="142" t="str">
        <f>IF(ISBLANK(laps_times[[#This Row],[18]]),"DNF",CONCATENATE(RANK(rounds_cum_time[[#This Row],[18]],rounds_cum_time[18],1),"."))</f>
        <v>20.</v>
      </c>
      <c r="AB85" s="142" t="str">
        <f>IF(ISBLANK(laps_times[[#This Row],[19]]),"DNF",CONCATENATE(RANK(rounds_cum_time[[#This Row],[19]],rounds_cum_time[19],1),"."))</f>
        <v>22.</v>
      </c>
      <c r="AC85" s="142" t="str">
        <f>IF(ISBLANK(laps_times[[#This Row],[20]]),"DNF",CONCATENATE(RANK(rounds_cum_time[[#This Row],[20]],rounds_cum_time[20],1),"."))</f>
        <v>23.</v>
      </c>
      <c r="AD85" s="142" t="str">
        <f>IF(ISBLANK(laps_times[[#This Row],[21]]),"DNF",CONCATENATE(RANK(rounds_cum_time[[#This Row],[21]],rounds_cum_time[21],1),"."))</f>
        <v>47.</v>
      </c>
      <c r="AE85" s="142" t="str">
        <f>IF(ISBLANK(laps_times[[#This Row],[22]]),"DNF",CONCATENATE(RANK(rounds_cum_time[[#This Row],[22]],rounds_cum_time[22],1),"."))</f>
        <v>47.</v>
      </c>
      <c r="AF85" s="142" t="str">
        <f>IF(ISBLANK(laps_times[[#This Row],[23]]),"DNF",CONCATENATE(RANK(rounds_cum_time[[#This Row],[23]],rounds_cum_time[23],1),"."))</f>
        <v>46.</v>
      </c>
      <c r="AG85" s="142" t="str">
        <f>IF(ISBLANK(laps_times[[#This Row],[24]]),"DNF",CONCATENATE(RANK(rounds_cum_time[[#This Row],[24]],rounds_cum_time[24],1),"."))</f>
        <v>46.</v>
      </c>
      <c r="AH85" s="142" t="str">
        <f>IF(ISBLANK(laps_times[[#This Row],[25]]),"DNF",CONCATENATE(RANK(rounds_cum_time[[#This Row],[25]],rounds_cum_time[25],1),"."))</f>
        <v>46.</v>
      </c>
      <c r="AI85" s="142" t="str">
        <f>IF(ISBLANK(laps_times[[#This Row],[26]]),"DNF",CONCATENATE(RANK(rounds_cum_time[[#This Row],[26]],rounds_cum_time[26],1),"."))</f>
        <v>47.</v>
      </c>
      <c r="AJ85" s="142" t="str">
        <f>IF(ISBLANK(laps_times[[#This Row],[27]]),"DNF",CONCATENATE(RANK(rounds_cum_time[[#This Row],[27]],rounds_cum_time[27],1),"."))</f>
        <v>48.</v>
      </c>
      <c r="AK85" s="142" t="str">
        <f>IF(ISBLANK(laps_times[[#This Row],[28]]),"DNF",CONCATENATE(RANK(rounds_cum_time[[#This Row],[28]],rounds_cum_time[28],1),"."))</f>
        <v>47.</v>
      </c>
      <c r="AL85" s="142" t="str">
        <f>IF(ISBLANK(laps_times[[#This Row],[29]]),"DNF",CONCATENATE(RANK(rounds_cum_time[[#This Row],[29]],rounds_cum_time[29],1),"."))</f>
        <v>48.</v>
      </c>
      <c r="AM85" s="142" t="str">
        <f>IF(ISBLANK(laps_times[[#This Row],[30]]),"DNF",CONCATENATE(RANK(rounds_cum_time[[#This Row],[30]],rounds_cum_time[30],1),"."))</f>
        <v>49.</v>
      </c>
      <c r="AN85" s="142" t="str">
        <f>IF(ISBLANK(laps_times[[#This Row],[31]]),"DNF",CONCATENATE(RANK(rounds_cum_time[[#This Row],[31]],rounds_cum_time[31],1),"."))</f>
        <v>49.</v>
      </c>
      <c r="AO85" s="142" t="str">
        <f>IF(ISBLANK(laps_times[[#This Row],[32]]),"DNF",CONCATENATE(RANK(rounds_cum_time[[#This Row],[32]],rounds_cum_time[32],1),"."))</f>
        <v>50.</v>
      </c>
      <c r="AP85" s="142" t="str">
        <f>IF(ISBLANK(laps_times[[#This Row],[33]]),"DNF",CONCATENATE(RANK(rounds_cum_time[[#This Row],[33]],rounds_cum_time[33],1),"."))</f>
        <v>54.</v>
      </c>
      <c r="AQ85" s="142" t="str">
        <f>IF(ISBLANK(laps_times[[#This Row],[34]]),"DNF",CONCATENATE(RANK(rounds_cum_time[[#This Row],[34]],rounds_cum_time[34],1),"."))</f>
        <v>57.</v>
      </c>
      <c r="AR85" s="142" t="str">
        <f>IF(ISBLANK(laps_times[[#This Row],[35]]),"DNF",CONCATENATE(RANK(rounds_cum_time[[#This Row],[35]],rounds_cum_time[35],1),"."))</f>
        <v>62.</v>
      </c>
      <c r="AS85" s="142" t="str">
        <f>IF(ISBLANK(laps_times[[#This Row],[36]]),"DNF",CONCATENATE(RANK(rounds_cum_time[[#This Row],[36]],rounds_cum_time[36],1),"."))</f>
        <v>63.</v>
      </c>
      <c r="AT85" s="142" t="str">
        <f>IF(ISBLANK(laps_times[[#This Row],[37]]),"DNF",CONCATENATE(RANK(rounds_cum_time[[#This Row],[37]],rounds_cum_time[37],1),"."))</f>
        <v>64.</v>
      </c>
      <c r="AU85" s="142" t="str">
        <f>IF(ISBLANK(laps_times[[#This Row],[38]]),"DNF",CONCATENATE(RANK(rounds_cum_time[[#This Row],[38]],rounds_cum_time[38],1),"."))</f>
        <v>65.</v>
      </c>
      <c r="AV85" s="142" t="str">
        <f>IF(ISBLANK(laps_times[[#This Row],[39]]),"DNF",CONCATENATE(RANK(rounds_cum_time[[#This Row],[39]],rounds_cum_time[39],1),"."))</f>
        <v>66.</v>
      </c>
      <c r="AW85" s="142" t="str">
        <f>IF(ISBLANK(laps_times[[#This Row],[40]]),"DNF",CONCATENATE(RANK(rounds_cum_time[[#This Row],[40]],rounds_cum_time[40],1),"."))</f>
        <v>67.</v>
      </c>
      <c r="AX85" s="142" t="str">
        <f>IF(ISBLANK(laps_times[[#This Row],[41]]),"DNF",CONCATENATE(RANK(rounds_cum_time[[#This Row],[41]],rounds_cum_time[41],1),"."))</f>
        <v>67.</v>
      </c>
      <c r="AY85" s="142" t="str">
        <f>IF(ISBLANK(laps_times[[#This Row],[42]]),"DNF",CONCATENATE(RANK(rounds_cum_time[[#This Row],[42]],rounds_cum_time[42],1),"."))</f>
        <v>67.</v>
      </c>
      <c r="AZ85" s="142" t="str">
        <f>IF(ISBLANK(laps_times[[#This Row],[43]]),"DNF",CONCATENATE(RANK(rounds_cum_time[[#This Row],[43]],rounds_cum_time[43],1),"."))</f>
        <v>68.</v>
      </c>
      <c r="BA85" s="142" t="str">
        <f>IF(ISBLANK(laps_times[[#This Row],[44]]),"DNF",CONCATENATE(RANK(rounds_cum_time[[#This Row],[44]],rounds_cum_time[44],1),"."))</f>
        <v>68.</v>
      </c>
      <c r="BB85" s="142" t="str">
        <f>IF(ISBLANK(laps_times[[#This Row],[45]]),"DNF",CONCATENATE(RANK(rounds_cum_time[[#This Row],[45]],rounds_cum_time[45],1),"."))</f>
        <v>69.</v>
      </c>
      <c r="BC85" s="142" t="str">
        <f>IF(ISBLANK(laps_times[[#This Row],[46]]),"DNF",CONCATENATE(RANK(rounds_cum_time[[#This Row],[46]],rounds_cum_time[46],1),"."))</f>
        <v>71.</v>
      </c>
      <c r="BD85" s="142" t="str">
        <f>IF(ISBLANK(laps_times[[#This Row],[47]]),"DNF",CONCATENATE(RANK(rounds_cum_time[[#This Row],[47]],rounds_cum_time[47],1),"."))</f>
        <v>71.</v>
      </c>
      <c r="BE85" s="142" t="str">
        <f>IF(ISBLANK(laps_times[[#This Row],[48]]),"DNF",CONCATENATE(RANK(rounds_cum_time[[#This Row],[48]],rounds_cum_time[48],1),"."))</f>
        <v>73.</v>
      </c>
      <c r="BF85" s="142" t="str">
        <f>IF(ISBLANK(laps_times[[#This Row],[49]]),"DNF",CONCATENATE(RANK(rounds_cum_time[[#This Row],[49]],rounds_cum_time[49],1),"."))</f>
        <v>73.</v>
      </c>
      <c r="BG85" s="142" t="str">
        <f>IF(ISBLANK(laps_times[[#This Row],[50]]),"DNF",CONCATENATE(RANK(rounds_cum_time[[#This Row],[50]],rounds_cum_time[50],1),"."))</f>
        <v>74.</v>
      </c>
      <c r="BH85" s="142" t="str">
        <f>IF(ISBLANK(laps_times[[#This Row],[51]]),"DNF",CONCATENATE(RANK(rounds_cum_time[[#This Row],[51]],rounds_cum_time[51],1),"."))</f>
        <v>74.</v>
      </c>
      <c r="BI85" s="142" t="str">
        <f>IF(ISBLANK(laps_times[[#This Row],[52]]),"DNF",CONCATENATE(RANK(rounds_cum_time[[#This Row],[52]],rounds_cum_time[52],1),"."))</f>
        <v>74.</v>
      </c>
      <c r="BJ85" s="142" t="str">
        <f>IF(ISBLANK(laps_times[[#This Row],[53]]),"DNF",CONCATENATE(RANK(rounds_cum_time[[#This Row],[53]],rounds_cum_time[53],1),"."))</f>
        <v>75.</v>
      </c>
      <c r="BK85" s="142" t="str">
        <f>IF(ISBLANK(laps_times[[#This Row],[54]]),"DNF",CONCATENATE(RANK(rounds_cum_time[[#This Row],[54]],rounds_cum_time[54],1),"."))</f>
        <v>75.</v>
      </c>
      <c r="BL85" s="142" t="str">
        <f>IF(ISBLANK(laps_times[[#This Row],[55]]),"DNF",CONCATENATE(RANK(rounds_cum_time[[#This Row],[55]],rounds_cum_time[55],1),"."))</f>
        <v>76.</v>
      </c>
      <c r="BM85" s="142" t="str">
        <f>IF(ISBLANK(laps_times[[#This Row],[56]]),"DNF",CONCATENATE(RANK(rounds_cum_time[[#This Row],[56]],rounds_cum_time[56],1),"."))</f>
        <v>76.</v>
      </c>
      <c r="BN85" s="142" t="str">
        <f>IF(ISBLANK(laps_times[[#This Row],[57]]),"DNF",CONCATENATE(RANK(rounds_cum_time[[#This Row],[57]],rounds_cum_time[57],1),"."))</f>
        <v>78.</v>
      </c>
      <c r="BO85" s="142" t="str">
        <f>IF(ISBLANK(laps_times[[#This Row],[58]]),"DNF",CONCATENATE(RANK(rounds_cum_time[[#This Row],[58]],rounds_cum_time[58],1),"."))</f>
        <v>78.</v>
      </c>
      <c r="BP85" s="142" t="str">
        <f>IF(ISBLANK(laps_times[[#This Row],[59]]),"DNF",CONCATENATE(RANK(rounds_cum_time[[#This Row],[59]],rounds_cum_time[59],1),"."))</f>
        <v>79.</v>
      </c>
      <c r="BQ85" s="142" t="str">
        <f>IF(ISBLANK(laps_times[[#This Row],[60]]),"DNF",CONCATENATE(RANK(rounds_cum_time[[#This Row],[60]],rounds_cum_time[60],1),"."))</f>
        <v>79.</v>
      </c>
      <c r="BR85" s="142" t="str">
        <f>IF(ISBLANK(laps_times[[#This Row],[61]]),"DNF",CONCATENATE(RANK(rounds_cum_time[[#This Row],[61]],rounds_cum_time[61],1),"."))</f>
        <v>80.</v>
      </c>
      <c r="BS85" s="142" t="str">
        <f>IF(ISBLANK(laps_times[[#This Row],[62]]),"DNF",CONCATENATE(RANK(rounds_cum_time[[#This Row],[62]],rounds_cum_time[62],1),"."))</f>
        <v>80.</v>
      </c>
      <c r="BT85" s="143" t="str">
        <f>IF(ISBLANK(laps_times[[#This Row],[63]]),"DNF",CONCATENATE(RANK(rounds_cum_time[[#This Row],[63]],rounds_cum_time[63],1),"."))</f>
        <v>80.</v>
      </c>
    </row>
    <row r="86" spans="2:72" x14ac:dyDescent="0.2">
      <c r="B86" s="130">
        <f>laps_times[[#This Row],[poř]]</f>
        <v>81</v>
      </c>
      <c r="C86" s="141">
        <f>laps_times[[#This Row],[s.č.]]</f>
        <v>89</v>
      </c>
      <c r="D86" s="131" t="str">
        <f>laps_times[[#This Row],[jméno]]</f>
        <v>Hýsková Šárka</v>
      </c>
      <c r="E86" s="132">
        <f>laps_times[[#This Row],[roč]]</f>
        <v>1964</v>
      </c>
      <c r="F86" s="132" t="str">
        <f>laps_times[[#This Row],[kat]]</f>
        <v>ZB</v>
      </c>
      <c r="G86" s="132">
        <f>laps_times[[#This Row],[poř_kat]]</f>
        <v>6</v>
      </c>
      <c r="H86" s="131" t="str">
        <f>laps_times[[#This Row],[klub]]</f>
        <v>Longrun</v>
      </c>
      <c r="I86" s="134">
        <f>laps_times[[#This Row],[celk. čas]]</f>
        <v>0.17536350694444444</v>
      </c>
      <c r="J86" s="142" t="str">
        <f>IF(ISBLANK(laps_times[[#This Row],[1]]),"DNF",CONCATENATE(RANK(rounds_cum_time[[#This Row],[1]],rounds_cum_time[1],1),"."))</f>
        <v>86.</v>
      </c>
      <c r="K86" s="142" t="str">
        <f>IF(ISBLANK(laps_times[[#This Row],[2]]),"DNF",CONCATENATE(RANK(rounds_cum_time[[#This Row],[2]],rounds_cum_time[2],1),"."))</f>
        <v>86.</v>
      </c>
      <c r="L86" s="142" t="str">
        <f>IF(ISBLANK(laps_times[[#This Row],[3]]),"DNF",CONCATENATE(RANK(rounds_cum_time[[#This Row],[3]],rounds_cum_time[3],1),"."))</f>
        <v>86.</v>
      </c>
      <c r="M86" s="142" t="str">
        <f>IF(ISBLANK(laps_times[[#This Row],[4]]),"DNF",CONCATENATE(RANK(rounds_cum_time[[#This Row],[4]],rounds_cum_time[4],1),"."))</f>
        <v>87.</v>
      </c>
      <c r="N86" s="142" t="str">
        <f>IF(ISBLANK(laps_times[[#This Row],[5]]),"DNF",CONCATENATE(RANK(rounds_cum_time[[#This Row],[5]],rounds_cum_time[5],1),"."))</f>
        <v>86.</v>
      </c>
      <c r="O86" s="142" t="str">
        <f>IF(ISBLANK(laps_times[[#This Row],[6]]),"DNF",CONCATENATE(RANK(rounds_cum_time[[#This Row],[6]],rounds_cum_time[6],1),"."))</f>
        <v>86.</v>
      </c>
      <c r="P86" s="142" t="str">
        <f>IF(ISBLANK(laps_times[[#This Row],[7]]),"DNF",CONCATENATE(RANK(rounds_cum_time[[#This Row],[7]],rounds_cum_time[7],1),"."))</f>
        <v>85.</v>
      </c>
      <c r="Q86" s="142" t="str">
        <f>IF(ISBLANK(laps_times[[#This Row],[8]]),"DNF",CONCATENATE(RANK(rounds_cum_time[[#This Row],[8]],rounds_cum_time[8],1),"."))</f>
        <v>86.</v>
      </c>
      <c r="R86" s="142" t="str">
        <f>IF(ISBLANK(laps_times[[#This Row],[9]]),"DNF",CONCATENATE(RANK(rounds_cum_time[[#This Row],[9]],rounds_cum_time[9],1),"."))</f>
        <v>87.</v>
      </c>
      <c r="S86" s="142" t="str">
        <f>IF(ISBLANK(laps_times[[#This Row],[10]]),"DNF",CONCATENATE(RANK(rounds_cum_time[[#This Row],[10]],rounds_cum_time[10],1),"."))</f>
        <v>88.</v>
      </c>
      <c r="T86" s="142" t="str">
        <f>IF(ISBLANK(laps_times[[#This Row],[11]]),"DNF",CONCATENATE(RANK(rounds_cum_time[[#This Row],[11]],rounds_cum_time[11],1),"."))</f>
        <v>87.</v>
      </c>
      <c r="U86" s="142" t="str">
        <f>IF(ISBLANK(laps_times[[#This Row],[12]]),"DNF",CONCATENATE(RANK(rounds_cum_time[[#This Row],[12]],rounds_cum_time[12],1),"."))</f>
        <v>86.</v>
      </c>
      <c r="V86" s="142" t="str">
        <f>IF(ISBLANK(laps_times[[#This Row],[13]]),"DNF",CONCATENATE(RANK(rounds_cum_time[[#This Row],[13]],rounds_cum_time[13],1),"."))</f>
        <v>86.</v>
      </c>
      <c r="W86" s="142" t="str">
        <f>IF(ISBLANK(laps_times[[#This Row],[14]]),"DNF",CONCATENATE(RANK(rounds_cum_time[[#This Row],[14]],rounds_cum_time[14],1),"."))</f>
        <v>86.</v>
      </c>
      <c r="X86" s="142" t="str">
        <f>IF(ISBLANK(laps_times[[#This Row],[15]]),"DNF",CONCATENATE(RANK(rounds_cum_time[[#This Row],[15]],rounds_cum_time[15],1),"."))</f>
        <v>86.</v>
      </c>
      <c r="Y86" s="142" t="str">
        <f>IF(ISBLANK(laps_times[[#This Row],[16]]),"DNF",CONCATENATE(RANK(rounds_cum_time[[#This Row],[16]],rounds_cum_time[16],1),"."))</f>
        <v>86.</v>
      </c>
      <c r="Z86" s="142" t="str">
        <f>IF(ISBLANK(laps_times[[#This Row],[17]]),"DNF",CONCATENATE(RANK(rounds_cum_time[[#This Row],[17]],rounds_cum_time[17],1),"."))</f>
        <v>86.</v>
      </c>
      <c r="AA86" s="142" t="str">
        <f>IF(ISBLANK(laps_times[[#This Row],[18]]),"DNF",CONCATENATE(RANK(rounds_cum_time[[#This Row],[18]],rounds_cum_time[18],1),"."))</f>
        <v>87.</v>
      </c>
      <c r="AB86" s="142" t="str">
        <f>IF(ISBLANK(laps_times[[#This Row],[19]]),"DNF",CONCATENATE(RANK(rounds_cum_time[[#This Row],[19]],rounds_cum_time[19],1),"."))</f>
        <v>87.</v>
      </c>
      <c r="AC86" s="142" t="str">
        <f>IF(ISBLANK(laps_times[[#This Row],[20]]),"DNF",CONCATENATE(RANK(rounds_cum_time[[#This Row],[20]],rounds_cum_time[20],1),"."))</f>
        <v>86.</v>
      </c>
      <c r="AD86" s="142" t="str">
        <f>IF(ISBLANK(laps_times[[#This Row],[21]]),"DNF",CONCATENATE(RANK(rounds_cum_time[[#This Row],[21]],rounds_cum_time[21],1),"."))</f>
        <v>86.</v>
      </c>
      <c r="AE86" s="142" t="str">
        <f>IF(ISBLANK(laps_times[[#This Row],[22]]),"DNF",CONCATENATE(RANK(rounds_cum_time[[#This Row],[22]],rounds_cum_time[22],1),"."))</f>
        <v>86.</v>
      </c>
      <c r="AF86" s="142" t="str">
        <f>IF(ISBLANK(laps_times[[#This Row],[23]]),"DNF",CONCATENATE(RANK(rounds_cum_time[[#This Row],[23]],rounds_cum_time[23],1),"."))</f>
        <v>86.</v>
      </c>
      <c r="AG86" s="142" t="str">
        <f>IF(ISBLANK(laps_times[[#This Row],[24]]),"DNF",CONCATENATE(RANK(rounds_cum_time[[#This Row],[24]],rounds_cum_time[24],1),"."))</f>
        <v>86.</v>
      </c>
      <c r="AH86" s="142" t="str">
        <f>IF(ISBLANK(laps_times[[#This Row],[25]]),"DNF",CONCATENATE(RANK(rounds_cum_time[[#This Row],[25]],rounds_cum_time[25],1),"."))</f>
        <v>86.</v>
      </c>
      <c r="AI86" s="142" t="str">
        <f>IF(ISBLANK(laps_times[[#This Row],[26]]),"DNF",CONCATENATE(RANK(rounds_cum_time[[#This Row],[26]],rounds_cum_time[26],1),"."))</f>
        <v>86.</v>
      </c>
      <c r="AJ86" s="142" t="str">
        <f>IF(ISBLANK(laps_times[[#This Row],[27]]),"DNF",CONCATENATE(RANK(rounds_cum_time[[#This Row],[27]],rounds_cum_time[27],1),"."))</f>
        <v>86.</v>
      </c>
      <c r="AK86" s="142" t="str">
        <f>IF(ISBLANK(laps_times[[#This Row],[28]]),"DNF",CONCATENATE(RANK(rounds_cum_time[[#This Row],[28]],rounds_cum_time[28],1),"."))</f>
        <v>85.</v>
      </c>
      <c r="AL86" s="142" t="str">
        <f>IF(ISBLANK(laps_times[[#This Row],[29]]),"DNF",CONCATENATE(RANK(rounds_cum_time[[#This Row],[29]],rounds_cum_time[29],1),"."))</f>
        <v>85.</v>
      </c>
      <c r="AM86" s="142" t="str">
        <f>IF(ISBLANK(laps_times[[#This Row],[30]]),"DNF",CONCATENATE(RANK(rounds_cum_time[[#This Row],[30]],rounds_cum_time[30],1),"."))</f>
        <v>85.</v>
      </c>
      <c r="AN86" s="142" t="str">
        <f>IF(ISBLANK(laps_times[[#This Row],[31]]),"DNF",CONCATENATE(RANK(rounds_cum_time[[#This Row],[31]],rounds_cum_time[31],1),"."))</f>
        <v>84.</v>
      </c>
      <c r="AO86" s="142" t="str">
        <f>IF(ISBLANK(laps_times[[#This Row],[32]]),"DNF",CONCATENATE(RANK(rounds_cum_time[[#This Row],[32]],rounds_cum_time[32],1),"."))</f>
        <v>83.</v>
      </c>
      <c r="AP86" s="142" t="str">
        <f>IF(ISBLANK(laps_times[[#This Row],[33]]),"DNF",CONCATENATE(RANK(rounds_cum_time[[#This Row],[33]],rounds_cum_time[33],1),"."))</f>
        <v>83.</v>
      </c>
      <c r="AQ86" s="142" t="str">
        <f>IF(ISBLANK(laps_times[[#This Row],[34]]),"DNF",CONCATENATE(RANK(rounds_cum_time[[#This Row],[34]],rounds_cum_time[34],1),"."))</f>
        <v>83.</v>
      </c>
      <c r="AR86" s="142" t="str">
        <f>IF(ISBLANK(laps_times[[#This Row],[35]]),"DNF",CONCATENATE(RANK(rounds_cum_time[[#This Row],[35]],rounds_cum_time[35],1),"."))</f>
        <v>83.</v>
      </c>
      <c r="AS86" s="142" t="str">
        <f>IF(ISBLANK(laps_times[[#This Row],[36]]),"DNF",CONCATENATE(RANK(rounds_cum_time[[#This Row],[36]],rounds_cum_time[36],1),"."))</f>
        <v>83.</v>
      </c>
      <c r="AT86" s="142" t="str">
        <f>IF(ISBLANK(laps_times[[#This Row],[37]]),"DNF",CONCATENATE(RANK(rounds_cum_time[[#This Row],[37]],rounds_cum_time[37],1),"."))</f>
        <v>82.</v>
      </c>
      <c r="AU86" s="142" t="str">
        <f>IF(ISBLANK(laps_times[[#This Row],[38]]),"DNF",CONCATENATE(RANK(rounds_cum_time[[#This Row],[38]],rounds_cum_time[38],1),"."))</f>
        <v>82.</v>
      </c>
      <c r="AV86" s="142" t="str">
        <f>IF(ISBLANK(laps_times[[#This Row],[39]]),"DNF",CONCATENATE(RANK(rounds_cum_time[[#This Row],[39]],rounds_cum_time[39],1),"."))</f>
        <v>83.</v>
      </c>
      <c r="AW86" s="142" t="str">
        <f>IF(ISBLANK(laps_times[[#This Row],[40]]),"DNF",CONCATENATE(RANK(rounds_cum_time[[#This Row],[40]],rounds_cum_time[40],1),"."))</f>
        <v>83.</v>
      </c>
      <c r="AX86" s="142" t="str">
        <f>IF(ISBLANK(laps_times[[#This Row],[41]]),"DNF",CONCATENATE(RANK(rounds_cum_time[[#This Row],[41]],rounds_cum_time[41],1),"."))</f>
        <v>83.</v>
      </c>
      <c r="AY86" s="142" t="str">
        <f>IF(ISBLANK(laps_times[[#This Row],[42]]),"DNF",CONCATENATE(RANK(rounds_cum_time[[#This Row],[42]],rounds_cum_time[42],1),"."))</f>
        <v>83.</v>
      </c>
      <c r="AZ86" s="142" t="str">
        <f>IF(ISBLANK(laps_times[[#This Row],[43]]),"DNF",CONCATENATE(RANK(rounds_cum_time[[#This Row],[43]],rounds_cum_time[43],1),"."))</f>
        <v>83.</v>
      </c>
      <c r="BA86" s="142" t="str">
        <f>IF(ISBLANK(laps_times[[#This Row],[44]]),"DNF",CONCATENATE(RANK(rounds_cum_time[[#This Row],[44]],rounds_cum_time[44],1),"."))</f>
        <v>83.</v>
      </c>
      <c r="BB86" s="142" t="str">
        <f>IF(ISBLANK(laps_times[[#This Row],[45]]),"DNF",CONCATENATE(RANK(rounds_cum_time[[#This Row],[45]],rounds_cum_time[45],1),"."))</f>
        <v>84.</v>
      </c>
      <c r="BC86" s="142" t="str">
        <f>IF(ISBLANK(laps_times[[#This Row],[46]]),"DNF",CONCATENATE(RANK(rounds_cum_time[[#This Row],[46]],rounds_cum_time[46],1),"."))</f>
        <v>84.</v>
      </c>
      <c r="BD86" s="142" t="str">
        <f>IF(ISBLANK(laps_times[[#This Row],[47]]),"DNF",CONCATENATE(RANK(rounds_cum_time[[#This Row],[47]],rounds_cum_time[47],1),"."))</f>
        <v>84.</v>
      </c>
      <c r="BE86" s="142" t="str">
        <f>IF(ISBLANK(laps_times[[#This Row],[48]]),"DNF",CONCATENATE(RANK(rounds_cum_time[[#This Row],[48]],rounds_cum_time[48],1),"."))</f>
        <v>84.</v>
      </c>
      <c r="BF86" s="142" t="str">
        <f>IF(ISBLANK(laps_times[[#This Row],[49]]),"DNF",CONCATENATE(RANK(rounds_cum_time[[#This Row],[49]],rounds_cum_time[49],1),"."))</f>
        <v>84.</v>
      </c>
      <c r="BG86" s="142" t="str">
        <f>IF(ISBLANK(laps_times[[#This Row],[50]]),"DNF",CONCATENATE(RANK(rounds_cum_time[[#This Row],[50]],rounds_cum_time[50],1),"."))</f>
        <v>83.</v>
      </c>
      <c r="BH86" s="142" t="str">
        <f>IF(ISBLANK(laps_times[[#This Row],[51]]),"DNF",CONCATENATE(RANK(rounds_cum_time[[#This Row],[51]],rounds_cum_time[51],1),"."))</f>
        <v>83.</v>
      </c>
      <c r="BI86" s="142" t="str">
        <f>IF(ISBLANK(laps_times[[#This Row],[52]]),"DNF",CONCATENATE(RANK(rounds_cum_time[[#This Row],[52]],rounds_cum_time[52],1),"."))</f>
        <v>83.</v>
      </c>
      <c r="BJ86" s="142" t="str">
        <f>IF(ISBLANK(laps_times[[#This Row],[53]]),"DNF",CONCATENATE(RANK(rounds_cum_time[[#This Row],[53]],rounds_cum_time[53],1),"."))</f>
        <v>83.</v>
      </c>
      <c r="BK86" s="142" t="str">
        <f>IF(ISBLANK(laps_times[[#This Row],[54]]),"DNF",CONCATENATE(RANK(rounds_cum_time[[#This Row],[54]],rounds_cum_time[54],1),"."))</f>
        <v>83.</v>
      </c>
      <c r="BL86" s="142" t="str">
        <f>IF(ISBLANK(laps_times[[#This Row],[55]]),"DNF",CONCATENATE(RANK(rounds_cum_time[[#This Row],[55]],rounds_cum_time[55],1),"."))</f>
        <v>83.</v>
      </c>
      <c r="BM86" s="142" t="str">
        <f>IF(ISBLANK(laps_times[[#This Row],[56]]),"DNF",CONCATENATE(RANK(rounds_cum_time[[#This Row],[56]],rounds_cum_time[56],1),"."))</f>
        <v>83.</v>
      </c>
      <c r="BN86" s="142" t="str">
        <f>IF(ISBLANK(laps_times[[#This Row],[57]]),"DNF",CONCATENATE(RANK(rounds_cum_time[[#This Row],[57]],rounds_cum_time[57],1),"."))</f>
        <v>82.</v>
      </c>
      <c r="BO86" s="142" t="str">
        <f>IF(ISBLANK(laps_times[[#This Row],[58]]),"DNF",CONCATENATE(RANK(rounds_cum_time[[#This Row],[58]],rounds_cum_time[58],1),"."))</f>
        <v>82.</v>
      </c>
      <c r="BP86" s="142" t="str">
        <f>IF(ISBLANK(laps_times[[#This Row],[59]]),"DNF",CONCATENATE(RANK(rounds_cum_time[[#This Row],[59]],rounds_cum_time[59],1),"."))</f>
        <v>82.</v>
      </c>
      <c r="BQ86" s="142" t="str">
        <f>IF(ISBLANK(laps_times[[#This Row],[60]]),"DNF",CONCATENATE(RANK(rounds_cum_time[[#This Row],[60]],rounds_cum_time[60],1),"."))</f>
        <v>82.</v>
      </c>
      <c r="BR86" s="142" t="str">
        <f>IF(ISBLANK(laps_times[[#This Row],[61]]),"DNF",CONCATENATE(RANK(rounds_cum_time[[#This Row],[61]],rounds_cum_time[61],1),"."))</f>
        <v>82.</v>
      </c>
      <c r="BS86" s="142" t="str">
        <f>IF(ISBLANK(laps_times[[#This Row],[62]]),"DNF",CONCATENATE(RANK(rounds_cum_time[[#This Row],[62]],rounds_cum_time[62],1),"."))</f>
        <v>81.</v>
      </c>
      <c r="BT86" s="143" t="str">
        <f>IF(ISBLANK(laps_times[[#This Row],[63]]),"DNF",CONCATENATE(RANK(rounds_cum_time[[#This Row],[63]],rounds_cum_time[63],1),"."))</f>
        <v>81.</v>
      </c>
    </row>
    <row r="87" spans="2:72" x14ac:dyDescent="0.2">
      <c r="B87" s="130">
        <f>laps_times[[#This Row],[poř]]</f>
        <v>82</v>
      </c>
      <c r="C87" s="141">
        <f>laps_times[[#This Row],[s.č.]]</f>
        <v>28</v>
      </c>
      <c r="D87" s="131" t="str">
        <f>laps_times[[#This Row],[jméno]]</f>
        <v>Vacarda Vladimír</v>
      </c>
      <c r="E87" s="132">
        <f>laps_times[[#This Row],[roč]]</f>
        <v>1959</v>
      </c>
      <c r="F87" s="132" t="str">
        <f>laps_times[[#This Row],[kat]]</f>
        <v>MC</v>
      </c>
      <c r="G87" s="132">
        <f>laps_times[[#This Row],[poř_kat]]</f>
        <v>17</v>
      </c>
      <c r="H87" s="131" t="str">
        <f>laps_times[[#This Row],[klub]]</f>
        <v>AC Slovan Liberec</v>
      </c>
      <c r="I87" s="134">
        <f>laps_times[[#This Row],[celk. čas]]</f>
        <v>0.17630820601851852</v>
      </c>
      <c r="J87" s="142" t="str">
        <f>IF(ISBLANK(laps_times[[#This Row],[1]]),"DNF",CONCATENATE(RANK(rounds_cum_time[[#This Row],[1]],rounds_cum_time[1],1),"."))</f>
        <v>33.</v>
      </c>
      <c r="K87" s="142" t="str">
        <f>IF(ISBLANK(laps_times[[#This Row],[2]]),"DNF",CONCATENATE(RANK(rounds_cum_time[[#This Row],[2]],rounds_cum_time[2],1),"."))</f>
        <v>33.</v>
      </c>
      <c r="L87" s="142" t="str">
        <f>IF(ISBLANK(laps_times[[#This Row],[3]]),"DNF",CONCATENATE(RANK(rounds_cum_time[[#This Row],[3]],rounds_cum_time[3],1),"."))</f>
        <v>36.</v>
      </c>
      <c r="M87" s="142" t="str">
        <f>IF(ISBLANK(laps_times[[#This Row],[4]]),"DNF",CONCATENATE(RANK(rounds_cum_time[[#This Row],[4]],rounds_cum_time[4],1),"."))</f>
        <v>44.</v>
      </c>
      <c r="N87" s="142" t="str">
        <f>IF(ISBLANK(laps_times[[#This Row],[5]]),"DNF",CONCATENATE(RANK(rounds_cum_time[[#This Row],[5]],rounds_cum_time[5],1),"."))</f>
        <v>51.</v>
      </c>
      <c r="O87" s="142" t="str">
        <f>IF(ISBLANK(laps_times[[#This Row],[6]]),"DNF",CONCATENATE(RANK(rounds_cum_time[[#This Row],[6]],rounds_cum_time[6],1),"."))</f>
        <v>55.</v>
      </c>
      <c r="P87" s="142" t="str">
        <f>IF(ISBLANK(laps_times[[#This Row],[7]]),"DNF",CONCATENATE(RANK(rounds_cum_time[[#This Row],[7]],rounds_cum_time[7],1),"."))</f>
        <v>56.</v>
      </c>
      <c r="Q87" s="142" t="str">
        <f>IF(ISBLANK(laps_times[[#This Row],[8]]),"DNF",CONCATENATE(RANK(rounds_cum_time[[#This Row],[8]],rounds_cum_time[8],1),"."))</f>
        <v>56.</v>
      </c>
      <c r="R87" s="142" t="str">
        <f>IF(ISBLANK(laps_times[[#This Row],[9]]),"DNF",CONCATENATE(RANK(rounds_cum_time[[#This Row],[9]],rounds_cum_time[9],1),"."))</f>
        <v>56.</v>
      </c>
      <c r="S87" s="142" t="str">
        <f>IF(ISBLANK(laps_times[[#This Row],[10]]),"DNF",CONCATENATE(RANK(rounds_cum_time[[#This Row],[10]],rounds_cum_time[10],1),"."))</f>
        <v>57.</v>
      </c>
      <c r="T87" s="142" t="str">
        <f>IF(ISBLANK(laps_times[[#This Row],[11]]),"DNF",CONCATENATE(RANK(rounds_cum_time[[#This Row],[11]],rounds_cum_time[11],1),"."))</f>
        <v>58.</v>
      </c>
      <c r="U87" s="142" t="str">
        <f>IF(ISBLANK(laps_times[[#This Row],[12]]),"DNF",CONCATENATE(RANK(rounds_cum_time[[#This Row],[12]],rounds_cum_time[12],1),"."))</f>
        <v>57.</v>
      </c>
      <c r="V87" s="142" t="str">
        <f>IF(ISBLANK(laps_times[[#This Row],[13]]),"DNF",CONCATENATE(RANK(rounds_cum_time[[#This Row],[13]],rounds_cum_time[13],1),"."))</f>
        <v>58.</v>
      </c>
      <c r="W87" s="142" t="str">
        <f>IF(ISBLANK(laps_times[[#This Row],[14]]),"DNF",CONCATENATE(RANK(rounds_cum_time[[#This Row],[14]],rounds_cum_time[14],1),"."))</f>
        <v>59.</v>
      </c>
      <c r="X87" s="142" t="str">
        <f>IF(ISBLANK(laps_times[[#This Row],[15]]),"DNF",CONCATENATE(RANK(rounds_cum_time[[#This Row],[15]],rounds_cum_time[15],1),"."))</f>
        <v>58.</v>
      </c>
      <c r="Y87" s="142" t="str">
        <f>IF(ISBLANK(laps_times[[#This Row],[16]]),"DNF",CONCATENATE(RANK(rounds_cum_time[[#This Row],[16]],rounds_cum_time[16],1),"."))</f>
        <v>61.</v>
      </c>
      <c r="Z87" s="142" t="str">
        <f>IF(ISBLANK(laps_times[[#This Row],[17]]),"DNF",CONCATENATE(RANK(rounds_cum_time[[#This Row],[17]],rounds_cum_time[17],1),"."))</f>
        <v>64.</v>
      </c>
      <c r="AA87" s="142" t="str">
        <f>IF(ISBLANK(laps_times[[#This Row],[18]]),"DNF",CONCATENATE(RANK(rounds_cum_time[[#This Row],[18]],rounds_cum_time[18],1),"."))</f>
        <v>65.</v>
      </c>
      <c r="AB87" s="142" t="str">
        <f>IF(ISBLANK(laps_times[[#This Row],[19]]),"DNF",CONCATENATE(RANK(rounds_cum_time[[#This Row],[19]],rounds_cum_time[19],1),"."))</f>
        <v>68.</v>
      </c>
      <c r="AC87" s="142" t="str">
        <f>IF(ISBLANK(laps_times[[#This Row],[20]]),"DNF",CONCATENATE(RANK(rounds_cum_time[[#This Row],[20]],rounds_cum_time[20],1),"."))</f>
        <v>68.</v>
      </c>
      <c r="AD87" s="142" t="str">
        <f>IF(ISBLANK(laps_times[[#This Row],[21]]),"DNF",CONCATENATE(RANK(rounds_cum_time[[#This Row],[21]],rounds_cum_time[21],1),"."))</f>
        <v>68.</v>
      </c>
      <c r="AE87" s="142" t="str">
        <f>IF(ISBLANK(laps_times[[#This Row],[22]]),"DNF",CONCATENATE(RANK(rounds_cum_time[[#This Row],[22]],rounds_cum_time[22],1),"."))</f>
        <v>69.</v>
      </c>
      <c r="AF87" s="142" t="str">
        <f>IF(ISBLANK(laps_times[[#This Row],[23]]),"DNF",CONCATENATE(RANK(rounds_cum_time[[#This Row],[23]],rounds_cum_time[23],1),"."))</f>
        <v>69.</v>
      </c>
      <c r="AG87" s="142" t="str">
        <f>IF(ISBLANK(laps_times[[#This Row],[24]]),"DNF",CONCATENATE(RANK(rounds_cum_time[[#This Row],[24]],rounds_cum_time[24],1),"."))</f>
        <v>73.</v>
      </c>
      <c r="AH87" s="142" t="str">
        <f>IF(ISBLANK(laps_times[[#This Row],[25]]),"DNF",CONCATENATE(RANK(rounds_cum_time[[#This Row],[25]],rounds_cum_time[25],1),"."))</f>
        <v>73.</v>
      </c>
      <c r="AI87" s="142" t="str">
        <f>IF(ISBLANK(laps_times[[#This Row],[26]]),"DNF",CONCATENATE(RANK(rounds_cum_time[[#This Row],[26]],rounds_cum_time[26],1),"."))</f>
        <v>73.</v>
      </c>
      <c r="AJ87" s="142" t="str">
        <f>IF(ISBLANK(laps_times[[#This Row],[27]]),"DNF",CONCATENATE(RANK(rounds_cum_time[[#This Row],[27]],rounds_cum_time[27],1),"."))</f>
        <v>73.</v>
      </c>
      <c r="AK87" s="142" t="str">
        <f>IF(ISBLANK(laps_times[[#This Row],[28]]),"DNF",CONCATENATE(RANK(rounds_cum_time[[#This Row],[28]],rounds_cum_time[28],1),"."))</f>
        <v>72.</v>
      </c>
      <c r="AL87" s="142" t="str">
        <f>IF(ISBLANK(laps_times[[#This Row],[29]]),"DNF",CONCATENATE(RANK(rounds_cum_time[[#This Row],[29]],rounds_cum_time[29],1),"."))</f>
        <v>72.</v>
      </c>
      <c r="AM87" s="142" t="str">
        <f>IF(ISBLANK(laps_times[[#This Row],[30]]),"DNF",CONCATENATE(RANK(rounds_cum_time[[#This Row],[30]],rounds_cum_time[30],1),"."))</f>
        <v>72.</v>
      </c>
      <c r="AN87" s="142" t="str">
        <f>IF(ISBLANK(laps_times[[#This Row],[31]]),"DNF",CONCATENATE(RANK(rounds_cum_time[[#This Row],[31]],rounds_cum_time[31],1),"."))</f>
        <v>72.</v>
      </c>
      <c r="AO87" s="142" t="str">
        <f>IF(ISBLANK(laps_times[[#This Row],[32]]),"DNF",CONCATENATE(RANK(rounds_cum_time[[#This Row],[32]],rounds_cum_time[32],1),"."))</f>
        <v>71.</v>
      </c>
      <c r="AP87" s="142" t="str">
        <f>IF(ISBLANK(laps_times[[#This Row],[33]]),"DNF",CONCATENATE(RANK(rounds_cum_time[[#This Row],[33]],rounds_cum_time[33],1),"."))</f>
        <v>72.</v>
      </c>
      <c r="AQ87" s="142" t="str">
        <f>IF(ISBLANK(laps_times[[#This Row],[34]]),"DNF",CONCATENATE(RANK(rounds_cum_time[[#This Row],[34]],rounds_cum_time[34],1),"."))</f>
        <v>72.</v>
      </c>
      <c r="AR87" s="142" t="str">
        <f>IF(ISBLANK(laps_times[[#This Row],[35]]),"DNF",CONCATENATE(RANK(rounds_cum_time[[#This Row],[35]],rounds_cum_time[35],1),"."))</f>
        <v>73.</v>
      </c>
      <c r="AS87" s="142" t="str">
        <f>IF(ISBLANK(laps_times[[#This Row],[36]]),"DNF",CONCATENATE(RANK(rounds_cum_time[[#This Row],[36]],rounds_cum_time[36],1),"."))</f>
        <v>73.</v>
      </c>
      <c r="AT87" s="142" t="str">
        <f>IF(ISBLANK(laps_times[[#This Row],[37]]),"DNF",CONCATENATE(RANK(rounds_cum_time[[#This Row],[37]],rounds_cum_time[37],1),"."))</f>
        <v>73.</v>
      </c>
      <c r="AU87" s="142" t="str">
        <f>IF(ISBLANK(laps_times[[#This Row],[38]]),"DNF",CONCATENATE(RANK(rounds_cum_time[[#This Row],[38]],rounds_cum_time[38],1),"."))</f>
        <v>73.</v>
      </c>
      <c r="AV87" s="142" t="str">
        <f>IF(ISBLANK(laps_times[[#This Row],[39]]),"DNF",CONCATENATE(RANK(rounds_cum_time[[#This Row],[39]],rounds_cum_time[39],1),"."))</f>
        <v>73.</v>
      </c>
      <c r="AW87" s="142" t="str">
        <f>IF(ISBLANK(laps_times[[#This Row],[40]]),"DNF",CONCATENATE(RANK(rounds_cum_time[[#This Row],[40]],rounds_cum_time[40],1),"."))</f>
        <v>76.</v>
      </c>
      <c r="AX87" s="142" t="str">
        <f>IF(ISBLANK(laps_times[[#This Row],[41]]),"DNF",CONCATENATE(RANK(rounds_cum_time[[#This Row],[41]],rounds_cum_time[41],1),"."))</f>
        <v>75.</v>
      </c>
      <c r="AY87" s="142" t="str">
        <f>IF(ISBLANK(laps_times[[#This Row],[42]]),"DNF",CONCATENATE(RANK(rounds_cum_time[[#This Row],[42]],rounds_cum_time[42],1),"."))</f>
        <v>75.</v>
      </c>
      <c r="AZ87" s="142" t="str">
        <f>IF(ISBLANK(laps_times[[#This Row],[43]]),"DNF",CONCATENATE(RANK(rounds_cum_time[[#This Row],[43]],rounds_cum_time[43],1),"."))</f>
        <v>76.</v>
      </c>
      <c r="BA87" s="142" t="str">
        <f>IF(ISBLANK(laps_times[[#This Row],[44]]),"DNF",CONCATENATE(RANK(rounds_cum_time[[#This Row],[44]],rounds_cum_time[44],1),"."))</f>
        <v>76.</v>
      </c>
      <c r="BB87" s="142" t="str">
        <f>IF(ISBLANK(laps_times[[#This Row],[45]]),"DNF",CONCATENATE(RANK(rounds_cum_time[[#This Row],[45]],rounds_cum_time[45],1),"."))</f>
        <v>76.</v>
      </c>
      <c r="BC87" s="142" t="str">
        <f>IF(ISBLANK(laps_times[[#This Row],[46]]),"DNF",CONCATENATE(RANK(rounds_cum_time[[#This Row],[46]],rounds_cum_time[46],1),"."))</f>
        <v>76.</v>
      </c>
      <c r="BD87" s="142" t="str">
        <f>IF(ISBLANK(laps_times[[#This Row],[47]]),"DNF",CONCATENATE(RANK(rounds_cum_time[[#This Row],[47]],rounds_cum_time[47],1),"."))</f>
        <v>76.</v>
      </c>
      <c r="BE87" s="142" t="str">
        <f>IF(ISBLANK(laps_times[[#This Row],[48]]),"DNF",CONCATENATE(RANK(rounds_cum_time[[#This Row],[48]],rounds_cum_time[48],1),"."))</f>
        <v>76.</v>
      </c>
      <c r="BF87" s="142" t="str">
        <f>IF(ISBLANK(laps_times[[#This Row],[49]]),"DNF",CONCATENATE(RANK(rounds_cum_time[[#This Row],[49]],rounds_cum_time[49],1),"."))</f>
        <v>77.</v>
      </c>
      <c r="BG87" s="142" t="str">
        <f>IF(ISBLANK(laps_times[[#This Row],[50]]),"DNF",CONCATENATE(RANK(rounds_cum_time[[#This Row],[50]],rounds_cum_time[50],1),"."))</f>
        <v>77.</v>
      </c>
      <c r="BH87" s="142" t="str">
        <f>IF(ISBLANK(laps_times[[#This Row],[51]]),"DNF",CONCATENATE(RANK(rounds_cum_time[[#This Row],[51]],rounds_cum_time[51],1),"."))</f>
        <v>78.</v>
      </c>
      <c r="BI87" s="142" t="str">
        <f>IF(ISBLANK(laps_times[[#This Row],[52]]),"DNF",CONCATENATE(RANK(rounds_cum_time[[#This Row],[52]],rounds_cum_time[52],1),"."))</f>
        <v>79.</v>
      </c>
      <c r="BJ87" s="142" t="str">
        <f>IF(ISBLANK(laps_times[[#This Row],[53]]),"DNF",CONCATENATE(RANK(rounds_cum_time[[#This Row],[53]],rounds_cum_time[53],1),"."))</f>
        <v>79.</v>
      </c>
      <c r="BK87" s="142" t="str">
        <f>IF(ISBLANK(laps_times[[#This Row],[54]]),"DNF",CONCATENATE(RANK(rounds_cum_time[[#This Row],[54]],rounds_cum_time[54],1),"."))</f>
        <v>79.</v>
      </c>
      <c r="BL87" s="142" t="str">
        <f>IF(ISBLANK(laps_times[[#This Row],[55]]),"DNF",CONCATENATE(RANK(rounds_cum_time[[#This Row],[55]],rounds_cum_time[55],1),"."))</f>
        <v>79.</v>
      </c>
      <c r="BM87" s="142" t="str">
        <f>IF(ISBLANK(laps_times[[#This Row],[56]]),"DNF",CONCATENATE(RANK(rounds_cum_time[[#This Row],[56]],rounds_cum_time[56],1),"."))</f>
        <v>80.</v>
      </c>
      <c r="BN87" s="142" t="str">
        <f>IF(ISBLANK(laps_times[[#This Row],[57]]),"DNF",CONCATENATE(RANK(rounds_cum_time[[#This Row],[57]],rounds_cum_time[57],1),"."))</f>
        <v>80.</v>
      </c>
      <c r="BO87" s="142" t="str">
        <f>IF(ISBLANK(laps_times[[#This Row],[58]]),"DNF",CONCATENATE(RANK(rounds_cum_time[[#This Row],[58]],rounds_cum_time[58],1),"."))</f>
        <v>81.</v>
      </c>
      <c r="BP87" s="142" t="str">
        <f>IF(ISBLANK(laps_times[[#This Row],[59]]),"DNF",CONCATENATE(RANK(rounds_cum_time[[#This Row],[59]],rounds_cum_time[59],1),"."))</f>
        <v>81.</v>
      </c>
      <c r="BQ87" s="142" t="str">
        <f>IF(ISBLANK(laps_times[[#This Row],[60]]),"DNF",CONCATENATE(RANK(rounds_cum_time[[#This Row],[60]],rounds_cum_time[60],1),"."))</f>
        <v>81.</v>
      </c>
      <c r="BR87" s="142" t="str">
        <f>IF(ISBLANK(laps_times[[#This Row],[61]]),"DNF",CONCATENATE(RANK(rounds_cum_time[[#This Row],[61]],rounds_cum_time[61],1),"."))</f>
        <v>81.</v>
      </c>
      <c r="BS87" s="142" t="str">
        <f>IF(ISBLANK(laps_times[[#This Row],[62]]),"DNF",CONCATENATE(RANK(rounds_cum_time[[#This Row],[62]],rounds_cum_time[62],1),"."))</f>
        <v>82.</v>
      </c>
      <c r="BT87" s="143" t="str">
        <f>IF(ISBLANK(laps_times[[#This Row],[63]]),"DNF",CONCATENATE(RANK(rounds_cum_time[[#This Row],[63]],rounds_cum_time[63],1),"."))</f>
        <v>82.</v>
      </c>
    </row>
    <row r="88" spans="2:72" x14ac:dyDescent="0.2">
      <c r="B88" s="130">
        <f>laps_times[[#This Row],[poř]]</f>
        <v>83</v>
      </c>
      <c r="C88" s="141">
        <f>laps_times[[#This Row],[s.č.]]</f>
        <v>132</v>
      </c>
      <c r="D88" s="131" t="str">
        <f>laps_times[[#This Row],[jméno]]</f>
        <v>Sikorski Witold</v>
      </c>
      <c r="E88" s="132">
        <f>laps_times[[#This Row],[roč]]</f>
        <v>1961</v>
      </c>
      <c r="F88" s="132" t="str">
        <f>laps_times[[#This Row],[kat]]</f>
        <v>MC</v>
      </c>
      <c r="G88" s="132">
        <f>laps_times[[#This Row],[poř_kat]]</f>
        <v>18</v>
      </c>
      <c r="H88" s="131" t="str">
        <f>laps_times[[#This Row],[klub]]</f>
        <v>-</v>
      </c>
      <c r="I88" s="134">
        <f>laps_times[[#This Row],[celk. čas]]</f>
        <v>0.17707884259259257</v>
      </c>
      <c r="J88" s="142" t="str">
        <f>IF(ISBLANK(laps_times[[#This Row],[1]]),"DNF",CONCATENATE(RANK(rounds_cum_time[[#This Row],[1]],rounds_cum_time[1],1),"."))</f>
        <v>54.</v>
      </c>
      <c r="K88" s="142" t="str">
        <f>IF(ISBLANK(laps_times[[#This Row],[2]]),"DNF",CONCATENATE(RANK(rounds_cum_time[[#This Row],[2]],rounds_cum_time[2],1),"."))</f>
        <v>54.</v>
      </c>
      <c r="L88" s="142" t="str">
        <f>IF(ISBLANK(laps_times[[#This Row],[3]]),"DNF",CONCATENATE(RANK(rounds_cum_time[[#This Row],[3]],rounds_cum_time[3],1),"."))</f>
        <v>55.</v>
      </c>
      <c r="M88" s="142" t="str">
        <f>IF(ISBLANK(laps_times[[#This Row],[4]]),"DNF",CONCATENATE(RANK(rounds_cum_time[[#This Row],[4]],rounds_cum_time[4],1),"."))</f>
        <v>70.</v>
      </c>
      <c r="N88" s="142" t="str">
        <f>IF(ISBLANK(laps_times[[#This Row],[5]]),"DNF",CONCATENATE(RANK(rounds_cum_time[[#This Row],[5]],rounds_cum_time[5],1),"."))</f>
        <v>72.</v>
      </c>
      <c r="O88" s="142" t="str">
        <f>IF(ISBLANK(laps_times[[#This Row],[6]]),"DNF",CONCATENATE(RANK(rounds_cum_time[[#This Row],[6]],rounds_cum_time[6],1),"."))</f>
        <v>73.</v>
      </c>
      <c r="P88" s="142" t="str">
        <f>IF(ISBLANK(laps_times[[#This Row],[7]]),"DNF",CONCATENATE(RANK(rounds_cum_time[[#This Row],[7]],rounds_cum_time[7],1),"."))</f>
        <v>73.</v>
      </c>
      <c r="Q88" s="142" t="str">
        <f>IF(ISBLANK(laps_times[[#This Row],[8]]),"DNF",CONCATENATE(RANK(rounds_cum_time[[#This Row],[8]],rounds_cum_time[8],1),"."))</f>
        <v>74.</v>
      </c>
      <c r="R88" s="142" t="str">
        <f>IF(ISBLANK(laps_times[[#This Row],[9]]),"DNF",CONCATENATE(RANK(rounds_cum_time[[#This Row],[9]],rounds_cum_time[9],1),"."))</f>
        <v>76.</v>
      </c>
      <c r="S88" s="142" t="str">
        <f>IF(ISBLANK(laps_times[[#This Row],[10]]),"DNF",CONCATENATE(RANK(rounds_cum_time[[#This Row],[10]],rounds_cum_time[10],1),"."))</f>
        <v>76.</v>
      </c>
      <c r="T88" s="142" t="str">
        <f>IF(ISBLANK(laps_times[[#This Row],[11]]),"DNF",CONCATENATE(RANK(rounds_cum_time[[#This Row],[11]],rounds_cum_time[11],1),"."))</f>
        <v>77.</v>
      </c>
      <c r="U88" s="142" t="str">
        <f>IF(ISBLANK(laps_times[[#This Row],[12]]),"DNF",CONCATENATE(RANK(rounds_cum_time[[#This Row],[12]],rounds_cum_time[12],1),"."))</f>
        <v>78.</v>
      </c>
      <c r="V88" s="142" t="str">
        <f>IF(ISBLANK(laps_times[[#This Row],[13]]),"DNF",CONCATENATE(RANK(rounds_cum_time[[#This Row],[13]],rounds_cum_time[13],1),"."))</f>
        <v>78.</v>
      </c>
      <c r="W88" s="142" t="str">
        <f>IF(ISBLANK(laps_times[[#This Row],[14]]),"DNF",CONCATENATE(RANK(rounds_cum_time[[#This Row],[14]],rounds_cum_time[14],1),"."))</f>
        <v>78.</v>
      </c>
      <c r="X88" s="142" t="str">
        <f>IF(ISBLANK(laps_times[[#This Row],[15]]),"DNF",CONCATENATE(RANK(rounds_cum_time[[#This Row],[15]],rounds_cum_time[15],1),"."))</f>
        <v>77.</v>
      </c>
      <c r="Y88" s="142" t="str">
        <f>IF(ISBLANK(laps_times[[#This Row],[16]]),"DNF",CONCATENATE(RANK(rounds_cum_time[[#This Row],[16]],rounds_cum_time[16],1),"."))</f>
        <v>77.</v>
      </c>
      <c r="Z88" s="142" t="str">
        <f>IF(ISBLANK(laps_times[[#This Row],[17]]),"DNF",CONCATENATE(RANK(rounds_cum_time[[#This Row],[17]],rounds_cum_time[17],1),"."))</f>
        <v>78.</v>
      </c>
      <c r="AA88" s="142" t="str">
        <f>IF(ISBLANK(laps_times[[#This Row],[18]]),"DNF",CONCATENATE(RANK(rounds_cum_time[[#This Row],[18]],rounds_cum_time[18],1),"."))</f>
        <v>78.</v>
      </c>
      <c r="AB88" s="142" t="str">
        <f>IF(ISBLANK(laps_times[[#This Row],[19]]),"DNF",CONCATENATE(RANK(rounds_cum_time[[#This Row],[19]],rounds_cum_time[19],1),"."))</f>
        <v>78.</v>
      </c>
      <c r="AC88" s="142" t="str">
        <f>IF(ISBLANK(laps_times[[#This Row],[20]]),"DNF",CONCATENATE(RANK(rounds_cum_time[[#This Row],[20]],rounds_cum_time[20],1),"."))</f>
        <v>78.</v>
      </c>
      <c r="AD88" s="142" t="str">
        <f>IF(ISBLANK(laps_times[[#This Row],[21]]),"DNF",CONCATENATE(RANK(rounds_cum_time[[#This Row],[21]],rounds_cum_time[21],1),"."))</f>
        <v>78.</v>
      </c>
      <c r="AE88" s="142" t="str">
        <f>IF(ISBLANK(laps_times[[#This Row],[22]]),"DNF",CONCATENATE(RANK(rounds_cum_time[[#This Row],[22]],rounds_cum_time[22],1),"."))</f>
        <v>78.</v>
      </c>
      <c r="AF88" s="142" t="str">
        <f>IF(ISBLANK(laps_times[[#This Row],[23]]),"DNF",CONCATENATE(RANK(rounds_cum_time[[#This Row],[23]],rounds_cum_time[23],1),"."))</f>
        <v>78.</v>
      </c>
      <c r="AG88" s="142" t="str">
        <f>IF(ISBLANK(laps_times[[#This Row],[24]]),"DNF",CONCATENATE(RANK(rounds_cum_time[[#This Row],[24]],rounds_cum_time[24],1),"."))</f>
        <v>78.</v>
      </c>
      <c r="AH88" s="142" t="str">
        <f>IF(ISBLANK(laps_times[[#This Row],[25]]),"DNF",CONCATENATE(RANK(rounds_cum_time[[#This Row],[25]],rounds_cum_time[25],1),"."))</f>
        <v>78.</v>
      </c>
      <c r="AI88" s="142" t="str">
        <f>IF(ISBLANK(laps_times[[#This Row],[26]]),"DNF",CONCATENATE(RANK(rounds_cum_time[[#This Row],[26]],rounds_cum_time[26],1),"."))</f>
        <v>79.</v>
      </c>
      <c r="AJ88" s="142" t="str">
        <f>IF(ISBLANK(laps_times[[#This Row],[27]]),"DNF",CONCATENATE(RANK(rounds_cum_time[[#This Row],[27]],rounds_cum_time[27],1),"."))</f>
        <v>78.</v>
      </c>
      <c r="AK88" s="142" t="str">
        <f>IF(ISBLANK(laps_times[[#This Row],[28]]),"DNF",CONCATENATE(RANK(rounds_cum_time[[#This Row],[28]],rounds_cum_time[28],1),"."))</f>
        <v>80.</v>
      </c>
      <c r="AL88" s="142" t="str">
        <f>IF(ISBLANK(laps_times[[#This Row],[29]]),"DNF",CONCATENATE(RANK(rounds_cum_time[[#This Row],[29]],rounds_cum_time[29],1),"."))</f>
        <v>80.</v>
      </c>
      <c r="AM88" s="142" t="str">
        <f>IF(ISBLANK(laps_times[[#This Row],[30]]),"DNF",CONCATENATE(RANK(rounds_cum_time[[#This Row],[30]],rounds_cum_time[30],1),"."))</f>
        <v>80.</v>
      </c>
      <c r="AN88" s="142" t="str">
        <f>IF(ISBLANK(laps_times[[#This Row],[31]]),"DNF",CONCATENATE(RANK(rounds_cum_time[[#This Row],[31]],rounds_cum_time[31],1),"."))</f>
        <v>80.</v>
      </c>
      <c r="AO88" s="142" t="str">
        <f>IF(ISBLANK(laps_times[[#This Row],[32]]),"DNF",CONCATENATE(RANK(rounds_cum_time[[#This Row],[32]],rounds_cum_time[32],1),"."))</f>
        <v>79.</v>
      </c>
      <c r="AP88" s="142" t="str">
        <f>IF(ISBLANK(laps_times[[#This Row],[33]]),"DNF",CONCATENATE(RANK(rounds_cum_time[[#This Row],[33]],rounds_cum_time[33],1),"."))</f>
        <v>79.</v>
      </c>
      <c r="AQ88" s="142" t="str">
        <f>IF(ISBLANK(laps_times[[#This Row],[34]]),"DNF",CONCATENATE(RANK(rounds_cum_time[[#This Row],[34]],rounds_cum_time[34],1),"."))</f>
        <v>79.</v>
      </c>
      <c r="AR88" s="142" t="str">
        <f>IF(ISBLANK(laps_times[[#This Row],[35]]),"DNF",CONCATENATE(RANK(rounds_cum_time[[#This Row],[35]],rounds_cum_time[35],1),"."))</f>
        <v>79.</v>
      </c>
      <c r="AS88" s="142" t="str">
        <f>IF(ISBLANK(laps_times[[#This Row],[36]]),"DNF",CONCATENATE(RANK(rounds_cum_time[[#This Row],[36]],rounds_cum_time[36],1),"."))</f>
        <v>79.</v>
      </c>
      <c r="AT88" s="142" t="str">
        <f>IF(ISBLANK(laps_times[[#This Row],[37]]),"DNF",CONCATENATE(RANK(rounds_cum_time[[#This Row],[37]],rounds_cum_time[37],1),"."))</f>
        <v>79.</v>
      </c>
      <c r="AU88" s="142" t="str">
        <f>IF(ISBLANK(laps_times[[#This Row],[38]]),"DNF",CONCATENATE(RANK(rounds_cum_time[[#This Row],[38]],rounds_cum_time[38],1),"."))</f>
        <v>79.</v>
      </c>
      <c r="AV88" s="142" t="str">
        <f>IF(ISBLANK(laps_times[[#This Row],[39]]),"DNF",CONCATENATE(RANK(rounds_cum_time[[#This Row],[39]],rounds_cum_time[39],1),"."))</f>
        <v>79.</v>
      </c>
      <c r="AW88" s="142" t="str">
        <f>IF(ISBLANK(laps_times[[#This Row],[40]]),"DNF",CONCATENATE(RANK(rounds_cum_time[[#This Row],[40]],rounds_cum_time[40],1),"."))</f>
        <v>79.</v>
      </c>
      <c r="AX88" s="142" t="str">
        <f>IF(ISBLANK(laps_times[[#This Row],[41]]),"DNF",CONCATENATE(RANK(rounds_cum_time[[#This Row],[41]],rounds_cum_time[41],1),"."))</f>
        <v>79.</v>
      </c>
      <c r="AY88" s="142" t="str">
        <f>IF(ISBLANK(laps_times[[#This Row],[42]]),"DNF",CONCATENATE(RANK(rounds_cum_time[[#This Row],[42]],rounds_cum_time[42],1),"."))</f>
        <v>79.</v>
      </c>
      <c r="AZ88" s="142" t="str">
        <f>IF(ISBLANK(laps_times[[#This Row],[43]]),"DNF",CONCATENATE(RANK(rounds_cum_time[[#This Row],[43]],rounds_cum_time[43],1),"."))</f>
        <v>79.</v>
      </c>
      <c r="BA88" s="142" t="str">
        <f>IF(ISBLANK(laps_times[[#This Row],[44]]),"DNF",CONCATENATE(RANK(rounds_cum_time[[#This Row],[44]],rounds_cum_time[44],1),"."))</f>
        <v>79.</v>
      </c>
      <c r="BB88" s="142" t="str">
        <f>IF(ISBLANK(laps_times[[#This Row],[45]]),"DNF",CONCATENATE(RANK(rounds_cum_time[[#This Row],[45]],rounds_cum_time[45],1),"."))</f>
        <v>82.</v>
      </c>
      <c r="BC88" s="142" t="str">
        <f>IF(ISBLANK(laps_times[[#This Row],[46]]),"DNF",CONCATENATE(RANK(rounds_cum_time[[#This Row],[46]],rounds_cum_time[46],1),"."))</f>
        <v>82.</v>
      </c>
      <c r="BD88" s="142" t="str">
        <f>IF(ISBLANK(laps_times[[#This Row],[47]]),"DNF",CONCATENATE(RANK(rounds_cum_time[[#This Row],[47]],rounds_cum_time[47],1),"."))</f>
        <v>82.</v>
      </c>
      <c r="BE88" s="142" t="str">
        <f>IF(ISBLANK(laps_times[[#This Row],[48]]),"DNF",CONCATENATE(RANK(rounds_cum_time[[#This Row],[48]],rounds_cum_time[48],1),"."))</f>
        <v>82.</v>
      </c>
      <c r="BF88" s="142" t="str">
        <f>IF(ISBLANK(laps_times[[#This Row],[49]]),"DNF",CONCATENATE(RANK(rounds_cum_time[[#This Row],[49]],rounds_cum_time[49],1),"."))</f>
        <v>82.</v>
      </c>
      <c r="BG88" s="142" t="str">
        <f>IF(ISBLANK(laps_times[[#This Row],[50]]),"DNF",CONCATENATE(RANK(rounds_cum_time[[#This Row],[50]],rounds_cum_time[50],1),"."))</f>
        <v>82.</v>
      </c>
      <c r="BH88" s="142" t="str">
        <f>IF(ISBLANK(laps_times[[#This Row],[51]]),"DNF",CONCATENATE(RANK(rounds_cum_time[[#This Row],[51]],rounds_cum_time[51],1),"."))</f>
        <v>82.</v>
      </c>
      <c r="BI88" s="142" t="str">
        <f>IF(ISBLANK(laps_times[[#This Row],[52]]),"DNF",CONCATENATE(RANK(rounds_cum_time[[#This Row],[52]],rounds_cum_time[52],1),"."))</f>
        <v>82.</v>
      </c>
      <c r="BJ88" s="142" t="str">
        <f>IF(ISBLANK(laps_times[[#This Row],[53]]),"DNF",CONCATENATE(RANK(rounds_cum_time[[#This Row],[53]],rounds_cum_time[53],1),"."))</f>
        <v>82.</v>
      </c>
      <c r="BK88" s="142" t="str">
        <f>IF(ISBLANK(laps_times[[#This Row],[54]]),"DNF",CONCATENATE(RANK(rounds_cum_time[[#This Row],[54]],rounds_cum_time[54],1),"."))</f>
        <v>82.</v>
      </c>
      <c r="BL88" s="142" t="str">
        <f>IF(ISBLANK(laps_times[[#This Row],[55]]),"DNF",CONCATENATE(RANK(rounds_cum_time[[#This Row],[55]],rounds_cum_time[55],1),"."))</f>
        <v>82.</v>
      </c>
      <c r="BM88" s="142" t="str">
        <f>IF(ISBLANK(laps_times[[#This Row],[56]]),"DNF",CONCATENATE(RANK(rounds_cum_time[[#This Row],[56]],rounds_cum_time[56],1),"."))</f>
        <v>82.</v>
      </c>
      <c r="BN88" s="142" t="str">
        <f>IF(ISBLANK(laps_times[[#This Row],[57]]),"DNF",CONCATENATE(RANK(rounds_cum_time[[#This Row],[57]],rounds_cum_time[57],1),"."))</f>
        <v>83.</v>
      </c>
      <c r="BO88" s="142" t="str">
        <f>IF(ISBLANK(laps_times[[#This Row],[58]]),"DNF",CONCATENATE(RANK(rounds_cum_time[[#This Row],[58]],rounds_cum_time[58],1),"."))</f>
        <v>83.</v>
      </c>
      <c r="BP88" s="142" t="str">
        <f>IF(ISBLANK(laps_times[[#This Row],[59]]),"DNF",CONCATENATE(RANK(rounds_cum_time[[#This Row],[59]],rounds_cum_time[59],1),"."))</f>
        <v>83.</v>
      </c>
      <c r="BQ88" s="142" t="str">
        <f>IF(ISBLANK(laps_times[[#This Row],[60]]),"DNF",CONCATENATE(RANK(rounds_cum_time[[#This Row],[60]],rounds_cum_time[60],1),"."))</f>
        <v>83.</v>
      </c>
      <c r="BR88" s="142" t="str">
        <f>IF(ISBLANK(laps_times[[#This Row],[61]]),"DNF",CONCATENATE(RANK(rounds_cum_time[[#This Row],[61]],rounds_cum_time[61],1),"."))</f>
        <v>83.</v>
      </c>
      <c r="BS88" s="142" t="str">
        <f>IF(ISBLANK(laps_times[[#This Row],[62]]),"DNF",CONCATENATE(RANK(rounds_cum_time[[#This Row],[62]],rounds_cum_time[62],1),"."))</f>
        <v>83.</v>
      </c>
      <c r="BT88" s="143" t="str">
        <f>IF(ISBLANK(laps_times[[#This Row],[63]]),"DNF",CONCATENATE(RANK(rounds_cum_time[[#This Row],[63]],rounds_cum_time[63],1),"."))</f>
        <v>83.</v>
      </c>
    </row>
    <row r="89" spans="2:72" x14ac:dyDescent="0.2">
      <c r="B89" s="130">
        <f>laps_times[[#This Row],[poř]]</f>
        <v>84</v>
      </c>
      <c r="C89" s="141">
        <f>laps_times[[#This Row],[s.č.]]</f>
        <v>18</v>
      </c>
      <c r="D89" s="131" t="str">
        <f>laps_times[[#This Row],[jméno]]</f>
        <v>Sadílek Václav</v>
      </c>
      <c r="E89" s="132">
        <f>laps_times[[#This Row],[roč]]</f>
        <v>1950</v>
      </c>
      <c r="F89" s="132" t="str">
        <f>laps_times[[#This Row],[kat]]</f>
        <v>MD</v>
      </c>
      <c r="G89" s="132">
        <f>laps_times[[#This Row],[poř_kat]]</f>
        <v>5</v>
      </c>
      <c r="H89" s="131" t="str">
        <f>laps_times[[#This Row],[klub]]</f>
        <v>-</v>
      </c>
      <c r="I89" s="134">
        <f>laps_times[[#This Row],[celk. čas]]</f>
        <v>0.17742596064814817</v>
      </c>
      <c r="J89" s="142" t="str">
        <f>IF(ISBLANK(laps_times[[#This Row],[1]]),"DNF",CONCATENATE(RANK(rounds_cum_time[[#This Row],[1]],rounds_cum_time[1],1),"."))</f>
        <v>90.</v>
      </c>
      <c r="K89" s="142" t="str">
        <f>IF(ISBLANK(laps_times[[#This Row],[2]]),"DNF",CONCATENATE(RANK(rounds_cum_time[[#This Row],[2]],rounds_cum_time[2],1),"."))</f>
        <v>85.</v>
      </c>
      <c r="L89" s="142" t="str">
        <f>IF(ISBLANK(laps_times[[#This Row],[3]]),"DNF",CONCATENATE(RANK(rounds_cum_time[[#This Row],[3]],rounds_cum_time[3],1),"."))</f>
        <v>83.</v>
      </c>
      <c r="M89" s="142" t="str">
        <f>IF(ISBLANK(laps_times[[#This Row],[4]]),"DNF",CONCATENATE(RANK(rounds_cum_time[[#This Row],[4]],rounds_cum_time[4],1),"."))</f>
        <v>80.</v>
      </c>
      <c r="N89" s="142" t="str">
        <f>IF(ISBLANK(laps_times[[#This Row],[5]]),"DNF",CONCATENATE(RANK(rounds_cum_time[[#This Row],[5]],rounds_cum_time[5],1),"."))</f>
        <v>80.</v>
      </c>
      <c r="O89" s="142" t="str">
        <f>IF(ISBLANK(laps_times[[#This Row],[6]]),"DNF",CONCATENATE(RANK(rounds_cum_time[[#This Row],[6]],rounds_cum_time[6],1),"."))</f>
        <v>78.</v>
      </c>
      <c r="P89" s="142" t="str">
        <f>IF(ISBLANK(laps_times[[#This Row],[7]]),"DNF",CONCATENATE(RANK(rounds_cum_time[[#This Row],[7]],rounds_cum_time[7],1),"."))</f>
        <v>77.</v>
      </c>
      <c r="Q89" s="142" t="str">
        <f>IF(ISBLANK(laps_times[[#This Row],[8]]),"DNF",CONCATENATE(RANK(rounds_cum_time[[#This Row],[8]],rounds_cum_time[8],1),"."))</f>
        <v>77.</v>
      </c>
      <c r="R89" s="142" t="str">
        <f>IF(ISBLANK(laps_times[[#This Row],[9]]),"DNF",CONCATENATE(RANK(rounds_cum_time[[#This Row],[9]],rounds_cum_time[9],1),"."))</f>
        <v>77.</v>
      </c>
      <c r="S89" s="142" t="str">
        <f>IF(ISBLANK(laps_times[[#This Row],[10]]),"DNF",CONCATENATE(RANK(rounds_cum_time[[#This Row],[10]],rounds_cum_time[10],1),"."))</f>
        <v>78.</v>
      </c>
      <c r="T89" s="142" t="str">
        <f>IF(ISBLANK(laps_times[[#This Row],[11]]),"DNF",CONCATENATE(RANK(rounds_cum_time[[#This Row],[11]],rounds_cum_time[11],1),"."))</f>
        <v>78.</v>
      </c>
      <c r="U89" s="142" t="str">
        <f>IF(ISBLANK(laps_times[[#This Row],[12]]),"DNF",CONCATENATE(RANK(rounds_cum_time[[#This Row],[12]],rounds_cum_time[12],1),"."))</f>
        <v>79.</v>
      </c>
      <c r="V89" s="142" t="str">
        <f>IF(ISBLANK(laps_times[[#This Row],[13]]),"DNF",CONCATENATE(RANK(rounds_cum_time[[#This Row],[13]],rounds_cum_time[13],1),"."))</f>
        <v>82.</v>
      </c>
      <c r="W89" s="142" t="str">
        <f>IF(ISBLANK(laps_times[[#This Row],[14]]),"DNF",CONCATENATE(RANK(rounds_cum_time[[#This Row],[14]],rounds_cum_time[14],1),"."))</f>
        <v>82.</v>
      </c>
      <c r="X89" s="142" t="str">
        <f>IF(ISBLANK(laps_times[[#This Row],[15]]),"DNF",CONCATENATE(RANK(rounds_cum_time[[#This Row],[15]],rounds_cum_time[15],1),"."))</f>
        <v>82.</v>
      </c>
      <c r="Y89" s="142" t="str">
        <f>IF(ISBLANK(laps_times[[#This Row],[16]]),"DNF",CONCATENATE(RANK(rounds_cum_time[[#This Row],[16]],rounds_cum_time[16],1),"."))</f>
        <v>80.</v>
      </c>
      <c r="Z89" s="142" t="str">
        <f>IF(ISBLANK(laps_times[[#This Row],[17]]),"DNF",CONCATENATE(RANK(rounds_cum_time[[#This Row],[17]],rounds_cum_time[17],1),"."))</f>
        <v>81.</v>
      </c>
      <c r="AA89" s="142" t="str">
        <f>IF(ISBLANK(laps_times[[#This Row],[18]]),"DNF",CONCATENATE(RANK(rounds_cum_time[[#This Row],[18]],rounds_cum_time[18],1),"."))</f>
        <v>82.</v>
      </c>
      <c r="AB89" s="142" t="str">
        <f>IF(ISBLANK(laps_times[[#This Row],[19]]),"DNF",CONCATENATE(RANK(rounds_cum_time[[#This Row],[19]],rounds_cum_time[19],1),"."))</f>
        <v>81.</v>
      </c>
      <c r="AC89" s="142" t="str">
        <f>IF(ISBLANK(laps_times[[#This Row],[20]]),"DNF",CONCATENATE(RANK(rounds_cum_time[[#This Row],[20]],rounds_cum_time[20],1),"."))</f>
        <v>81.</v>
      </c>
      <c r="AD89" s="142" t="str">
        <f>IF(ISBLANK(laps_times[[#This Row],[21]]),"DNF",CONCATENATE(RANK(rounds_cum_time[[#This Row],[21]],rounds_cum_time[21],1),"."))</f>
        <v>82.</v>
      </c>
      <c r="AE89" s="142" t="str">
        <f>IF(ISBLANK(laps_times[[#This Row],[22]]),"DNF",CONCATENATE(RANK(rounds_cum_time[[#This Row],[22]],rounds_cum_time[22],1),"."))</f>
        <v>82.</v>
      </c>
      <c r="AF89" s="142" t="str">
        <f>IF(ISBLANK(laps_times[[#This Row],[23]]),"DNF",CONCATENATE(RANK(rounds_cum_time[[#This Row],[23]],rounds_cum_time[23],1),"."))</f>
        <v>80.</v>
      </c>
      <c r="AG89" s="142" t="str">
        <f>IF(ISBLANK(laps_times[[#This Row],[24]]),"DNF",CONCATENATE(RANK(rounds_cum_time[[#This Row],[24]],rounds_cum_time[24],1),"."))</f>
        <v>81.</v>
      </c>
      <c r="AH89" s="142" t="str">
        <f>IF(ISBLANK(laps_times[[#This Row],[25]]),"DNF",CONCATENATE(RANK(rounds_cum_time[[#This Row],[25]],rounds_cum_time[25],1),"."))</f>
        <v>81.</v>
      </c>
      <c r="AI89" s="142" t="str">
        <f>IF(ISBLANK(laps_times[[#This Row],[26]]),"DNF",CONCATENATE(RANK(rounds_cum_time[[#This Row],[26]],rounds_cum_time[26],1),"."))</f>
        <v>81.</v>
      </c>
      <c r="AJ89" s="142" t="str">
        <f>IF(ISBLANK(laps_times[[#This Row],[27]]),"DNF",CONCATENATE(RANK(rounds_cum_time[[#This Row],[27]],rounds_cum_time[27],1),"."))</f>
        <v>81.</v>
      </c>
      <c r="AK89" s="142" t="str">
        <f>IF(ISBLANK(laps_times[[#This Row],[28]]),"DNF",CONCATENATE(RANK(rounds_cum_time[[#This Row],[28]],rounds_cum_time[28],1),"."))</f>
        <v>79.</v>
      </c>
      <c r="AL89" s="142" t="str">
        <f>IF(ISBLANK(laps_times[[#This Row],[29]]),"DNF",CONCATENATE(RANK(rounds_cum_time[[#This Row],[29]],rounds_cum_time[29],1),"."))</f>
        <v>79.</v>
      </c>
      <c r="AM89" s="142" t="str">
        <f>IF(ISBLANK(laps_times[[#This Row],[30]]),"DNF",CONCATENATE(RANK(rounds_cum_time[[#This Row],[30]],rounds_cum_time[30],1),"."))</f>
        <v>79.</v>
      </c>
      <c r="AN89" s="142" t="str">
        <f>IF(ISBLANK(laps_times[[#This Row],[31]]),"DNF",CONCATENATE(RANK(rounds_cum_time[[#This Row],[31]],rounds_cum_time[31],1),"."))</f>
        <v>79.</v>
      </c>
      <c r="AO89" s="142" t="str">
        <f>IF(ISBLANK(laps_times[[#This Row],[32]]),"DNF",CONCATENATE(RANK(rounds_cum_time[[#This Row],[32]],rounds_cum_time[32],1),"."))</f>
        <v>78.</v>
      </c>
      <c r="AP89" s="142" t="str">
        <f>IF(ISBLANK(laps_times[[#This Row],[33]]),"DNF",CONCATENATE(RANK(rounds_cum_time[[#This Row],[33]],rounds_cum_time[33],1),"."))</f>
        <v>78.</v>
      </c>
      <c r="AQ89" s="142" t="str">
        <f>IF(ISBLANK(laps_times[[#This Row],[34]]),"DNF",CONCATENATE(RANK(rounds_cum_time[[#This Row],[34]],rounds_cum_time[34],1),"."))</f>
        <v>78.</v>
      </c>
      <c r="AR89" s="142" t="str">
        <f>IF(ISBLANK(laps_times[[#This Row],[35]]),"DNF",CONCATENATE(RANK(rounds_cum_time[[#This Row],[35]],rounds_cum_time[35],1),"."))</f>
        <v>78.</v>
      </c>
      <c r="AS89" s="142" t="str">
        <f>IF(ISBLANK(laps_times[[#This Row],[36]]),"DNF",CONCATENATE(RANK(rounds_cum_time[[#This Row],[36]],rounds_cum_time[36],1),"."))</f>
        <v>78.</v>
      </c>
      <c r="AT89" s="142" t="str">
        <f>IF(ISBLANK(laps_times[[#This Row],[37]]),"DNF",CONCATENATE(RANK(rounds_cum_time[[#This Row],[37]],rounds_cum_time[37],1),"."))</f>
        <v>78.</v>
      </c>
      <c r="AU89" s="142" t="str">
        <f>IF(ISBLANK(laps_times[[#This Row],[38]]),"DNF",CONCATENATE(RANK(rounds_cum_time[[#This Row],[38]],rounds_cum_time[38],1),"."))</f>
        <v>78.</v>
      </c>
      <c r="AV89" s="142" t="str">
        <f>IF(ISBLANK(laps_times[[#This Row],[39]]),"DNF",CONCATENATE(RANK(rounds_cum_time[[#This Row],[39]],rounds_cum_time[39],1),"."))</f>
        <v>78.</v>
      </c>
      <c r="AW89" s="142" t="str">
        <f>IF(ISBLANK(laps_times[[#This Row],[40]]),"DNF",CONCATENATE(RANK(rounds_cum_time[[#This Row],[40]],rounds_cum_time[40],1),"."))</f>
        <v>78.</v>
      </c>
      <c r="AX89" s="142" t="str">
        <f>IF(ISBLANK(laps_times[[#This Row],[41]]),"DNF",CONCATENATE(RANK(rounds_cum_time[[#This Row],[41]],rounds_cum_time[41],1),"."))</f>
        <v>78.</v>
      </c>
      <c r="AY89" s="142" t="str">
        <f>IF(ISBLANK(laps_times[[#This Row],[42]]),"DNF",CONCATENATE(RANK(rounds_cum_time[[#This Row],[42]],rounds_cum_time[42],1),"."))</f>
        <v>78.</v>
      </c>
      <c r="AZ89" s="142" t="str">
        <f>IF(ISBLANK(laps_times[[#This Row],[43]]),"DNF",CONCATENATE(RANK(rounds_cum_time[[#This Row],[43]],rounds_cum_time[43],1),"."))</f>
        <v>78.</v>
      </c>
      <c r="BA89" s="142" t="str">
        <f>IF(ISBLANK(laps_times[[#This Row],[44]]),"DNF",CONCATENATE(RANK(rounds_cum_time[[#This Row],[44]],rounds_cum_time[44],1),"."))</f>
        <v>78.</v>
      </c>
      <c r="BB89" s="142" t="str">
        <f>IF(ISBLANK(laps_times[[#This Row],[45]]),"DNF",CONCATENATE(RANK(rounds_cum_time[[#This Row],[45]],rounds_cum_time[45],1),"."))</f>
        <v>78.</v>
      </c>
      <c r="BC89" s="142" t="str">
        <f>IF(ISBLANK(laps_times[[#This Row],[46]]),"DNF",CONCATENATE(RANK(rounds_cum_time[[#This Row],[46]],rounds_cum_time[46],1),"."))</f>
        <v>80.</v>
      </c>
      <c r="BD89" s="142" t="str">
        <f>IF(ISBLANK(laps_times[[#This Row],[47]]),"DNF",CONCATENATE(RANK(rounds_cum_time[[#This Row],[47]],rounds_cum_time[47],1),"."))</f>
        <v>81.</v>
      </c>
      <c r="BE89" s="142" t="str">
        <f>IF(ISBLANK(laps_times[[#This Row],[48]]),"DNF",CONCATENATE(RANK(rounds_cum_time[[#This Row],[48]],rounds_cum_time[48],1),"."))</f>
        <v>81.</v>
      </c>
      <c r="BF89" s="142" t="str">
        <f>IF(ISBLANK(laps_times[[#This Row],[49]]),"DNF",CONCATENATE(RANK(rounds_cum_time[[#This Row],[49]],rounds_cum_time[49],1),"."))</f>
        <v>83.</v>
      </c>
      <c r="BG89" s="142" t="str">
        <f>IF(ISBLANK(laps_times[[#This Row],[50]]),"DNF",CONCATENATE(RANK(rounds_cum_time[[#This Row],[50]],rounds_cum_time[50],1),"."))</f>
        <v>84.</v>
      </c>
      <c r="BH89" s="142" t="str">
        <f>IF(ISBLANK(laps_times[[#This Row],[51]]),"DNF",CONCATENATE(RANK(rounds_cum_time[[#This Row],[51]],rounds_cum_time[51],1),"."))</f>
        <v>84.</v>
      </c>
      <c r="BI89" s="142" t="str">
        <f>IF(ISBLANK(laps_times[[#This Row],[52]]),"DNF",CONCATENATE(RANK(rounds_cum_time[[#This Row],[52]],rounds_cum_time[52],1),"."))</f>
        <v>84.</v>
      </c>
      <c r="BJ89" s="142" t="str">
        <f>IF(ISBLANK(laps_times[[#This Row],[53]]),"DNF",CONCATENATE(RANK(rounds_cum_time[[#This Row],[53]],rounds_cum_time[53],1),"."))</f>
        <v>85.</v>
      </c>
      <c r="BK89" s="142" t="str">
        <f>IF(ISBLANK(laps_times[[#This Row],[54]]),"DNF",CONCATENATE(RANK(rounds_cum_time[[#This Row],[54]],rounds_cum_time[54],1),"."))</f>
        <v>85.</v>
      </c>
      <c r="BL89" s="142" t="str">
        <f>IF(ISBLANK(laps_times[[#This Row],[55]]),"DNF",CONCATENATE(RANK(rounds_cum_time[[#This Row],[55]],rounds_cum_time[55],1),"."))</f>
        <v>85.</v>
      </c>
      <c r="BM89" s="142" t="str">
        <f>IF(ISBLANK(laps_times[[#This Row],[56]]),"DNF",CONCATENATE(RANK(rounds_cum_time[[#This Row],[56]],rounds_cum_time[56],1),"."))</f>
        <v>85.</v>
      </c>
      <c r="BN89" s="142" t="str">
        <f>IF(ISBLANK(laps_times[[#This Row],[57]]),"DNF",CONCATENATE(RANK(rounds_cum_time[[#This Row],[57]],rounds_cum_time[57],1),"."))</f>
        <v>85.</v>
      </c>
      <c r="BO89" s="142" t="str">
        <f>IF(ISBLANK(laps_times[[#This Row],[58]]),"DNF",CONCATENATE(RANK(rounds_cum_time[[#This Row],[58]],rounds_cum_time[58],1),"."))</f>
        <v>85.</v>
      </c>
      <c r="BP89" s="142" t="str">
        <f>IF(ISBLANK(laps_times[[#This Row],[59]]),"DNF",CONCATENATE(RANK(rounds_cum_time[[#This Row],[59]],rounds_cum_time[59],1),"."))</f>
        <v>85.</v>
      </c>
      <c r="BQ89" s="142" t="str">
        <f>IF(ISBLANK(laps_times[[#This Row],[60]]),"DNF",CONCATENATE(RANK(rounds_cum_time[[#This Row],[60]],rounds_cum_time[60],1),"."))</f>
        <v>85.</v>
      </c>
      <c r="BR89" s="142" t="str">
        <f>IF(ISBLANK(laps_times[[#This Row],[61]]),"DNF",CONCATENATE(RANK(rounds_cum_time[[#This Row],[61]],rounds_cum_time[61],1),"."))</f>
        <v>84.</v>
      </c>
      <c r="BS89" s="142" t="str">
        <f>IF(ISBLANK(laps_times[[#This Row],[62]]),"DNF",CONCATENATE(RANK(rounds_cum_time[[#This Row],[62]],rounds_cum_time[62],1),"."))</f>
        <v>84.</v>
      </c>
      <c r="BT89" s="143" t="str">
        <f>IF(ISBLANK(laps_times[[#This Row],[63]]),"DNF",CONCATENATE(RANK(rounds_cum_time[[#This Row],[63]],rounds_cum_time[63],1),"."))</f>
        <v>84.</v>
      </c>
    </row>
    <row r="90" spans="2:72" x14ac:dyDescent="0.2">
      <c r="B90" s="130">
        <f>laps_times[[#This Row],[poř]]</f>
        <v>85</v>
      </c>
      <c r="C90" s="141">
        <f>laps_times[[#This Row],[s.č.]]</f>
        <v>59</v>
      </c>
      <c r="D90" s="131" t="str">
        <f>laps_times[[#This Row],[jméno]]</f>
        <v>Neubauer Petr</v>
      </c>
      <c r="E90" s="132">
        <f>laps_times[[#This Row],[roč]]</f>
        <v>1974</v>
      </c>
      <c r="F90" s="132" t="str">
        <f>laps_times[[#This Row],[kat]]</f>
        <v>MB</v>
      </c>
      <c r="G90" s="132">
        <f>laps_times[[#This Row],[poř_kat]]</f>
        <v>36</v>
      </c>
      <c r="H90" s="131" t="str">
        <f>laps_times[[#This Row],[klub]]</f>
        <v>-</v>
      </c>
      <c r="I90" s="134">
        <f>laps_times[[#This Row],[celk. čas]]</f>
        <v>0.17756259259259258</v>
      </c>
      <c r="J90" s="142" t="str">
        <f>IF(ISBLANK(laps_times[[#This Row],[1]]),"DNF",CONCATENATE(RANK(rounds_cum_time[[#This Row],[1]],rounds_cum_time[1],1),"."))</f>
        <v>88.</v>
      </c>
      <c r="K90" s="142" t="str">
        <f>IF(ISBLANK(laps_times[[#This Row],[2]]),"DNF",CONCATENATE(RANK(rounds_cum_time[[#This Row],[2]],rounds_cum_time[2],1),"."))</f>
        <v>89.</v>
      </c>
      <c r="L90" s="142" t="str">
        <f>IF(ISBLANK(laps_times[[#This Row],[3]]),"DNF",CONCATENATE(RANK(rounds_cum_time[[#This Row],[3]],rounds_cum_time[3],1),"."))</f>
        <v>89.</v>
      </c>
      <c r="M90" s="142" t="str">
        <f>IF(ISBLANK(laps_times[[#This Row],[4]]),"DNF",CONCATENATE(RANK(rounds_cum_time[[#This Row],[4]],rounds_cum_time[4],1),"."))</f>
        <v>89.</v>
      </c>
      <c r="N90" s="142" t="str">
        <f>IF(ISBLANK(laps_times[[#This Row],[5]]),"DNF",CONCATENATE(RANK(rounds_cum_time[[#This Row],[5]],rounds_cum_time[5],1),"."))</f>
        <v>89.</v>
      </c>
      <c r="O90" s="142" t="str">
        <f>IF(ISBLANK(laps_times[[#This Row],[6]]),"DNF",CONCATENATE(RANK(rounds_cum_time[[#This Row],[6]],rounds_cum_time[6],1),"."))</f>
        <v>88.</v>
      </c>
      <c r="P90" s="142" t="str">
        <f>IF(ISBLANK(laps_times[[#This Row],[7]]),"DNF",CONCATENATE(RANK(rounds_cum_time[[#This Row],[7]],rounds_cum_time[7],1),"."))</f>
        <v>88.</v>
      </c>
      <c r="Q90" s="142" t="str">
        <f>IF(ISBLANK(laps_times[[#This Row],[8]]),"DNF",CONCATENATE(RANK(rounds_cum_time[[#This Row],[8]],rounds_cum_time[8],1),"."))</f>
        <v>88.</v>
      </c>
      <c r="R90" s="142" t="str">
        <f>IF(ISBLANK(laps_times[[#This Row],[9]]),"DNF",CONCATENATE(RANK(rounds_cum_time[[#This Row],[9]],rounds_cum_time[9],1),"."))</f>
        <v>89.</v>
      </c>
      <c r="S90" s="142" t="str">
        <f>IF(ISBLANK(laps_times[[#This Row],[10]]),"DNF",CONCATENATE(RANK(rounds_cum_time[[#This Row],[10]],rounds_cum_time[10],1),"."))</f>
        <v>89.</v>
      </c>
      <c r="T90" s="142" t="str">
        <f>IF(ISBLANK(laps_times[[#This Row],[11]]),"DNF",CONCATENATE(RANK(rounds_cum_time[[#This Row],[11]],rounds_cum_time[11],1),"."))</f>
        <v>89.</v>
      </c>
      <c r="U90" s="142" t="str">
        <f>IF(ISBLANK(laps_times[[#This Row],[12]]),"DNF",CONCATENATE(RANK(rounds_cum_time[[#This Row],[12]],rounds_cum_time[12],1),"."))</f>
        <v>89.</v>
      </c>
      <c r="V90" s="142" t="str">
        <f>IF(ISBLANK(laps_times[[#This Row],[13]]),"DNF",CONCATENATE(RANK(rounds_cum_time[[#This Row],[13]],rounds_cum_time[13],1),"."))</f>
        <v>89.</v>
      </c>
      <c r="W90" s="142" t="str">
        <f>IF(ISBLANK(laps_times[[#This Row],[14]]),"DNF",CONCATENATE(RANK(rounds_cum_time[[#This Row],[14]],rounds_cum_time[14],1),"."))</f>
        <v>89.</v>
      </c>
      <c r="X90" s="142" t="str">
        <f>IF(ISBLANK(laps_times[[#This Row],[15]]),"DNF",CONCATENATE(RANK(rounds_cum_time[[#This Row],[15]],rounds_cum_time[15],1),"."))</f>
        <v>89.</v>
      </c>
      <c r="Y90" s="142" t="str">
        <f>IF(ISBLANK(laps_times[[#This Row],[16]]),"DNF",CONCATENATE(RANK(rounds_cum_time[[#This Row],[16]],rounds_cum_time[16],1),"."))</f>
        <v>89.</v>
      </c>
      <c r="Z90" s="142" t="str">
        <f>IF(ISBLANK(laps_times[[#This Row],[17]]),"DNF",CONCATENATE(RANK(rounds_cum_time[[#This Row],[17]],rounds_cum_time[17],1),"."))</f>
        <v>89.</v>
      </c>
      <c r="AA90" s="142" t="str">
        <f>IF(ISBLANK(laps_times[[#This Row],[18]]),"DNF",CONCATENATE(RANK(rounds_cum_time[[#This Row],[18]],rounds_cum_time[18],1),"."))</f>
        <v>89.</v>
      </c>
      <c r="AB90" s="142" t="str">
        <f>IF(ISBLANK(laps_times[[#This Row],[19]]),"DNF",CONCATENATE(RANK(rounds_cum_time[[#This Row],[19]],rounds_cum_time[19],1),"."))</f>
        <v>89.</v>
      </c>
      <c r="AC90" s="142" t="str">
        <f>IF(ISBLANK(laps_times[[#This Row],[20]]),"DNF",CONCATENATE(RANK(rounds_cum_time[[#This Row],[20]],rounds_cum_time[20],1),"."))</f>
        <v>89.</v>
      </c>
      <c r="AD90" s="142" t="str">
        <f>IF(ISBLANK(laps_times[[#This Row],[21]]),"DNF",CONCATENATE(RANK(rounds_cum_time[[#This Row],[21]],rounds_cum_time[21],1),"."))</f>
        <v>89.</v>
      </c>
      <c r="AE90" s="142" t="str">
        <f>IF(ISBLANK(laps_times[[#This Row],[22]]),"DNF",CONCATENATE(RANK(rounds_cum_time[[#This Row],[22]],rounds_cum_time[22],1),"."))</f>
        <v>88.</v>
      </c>
      <c r="AF90" s="142" t="str">
        <f>IF(ISBLANK(laps_times[[#This Row],[23]]),"DNF",CONCATENATE(RANK(rounds_cum_time[[#This Row],[23]],rounds_cum_time[23],1),"."))</f>
        <v>88.</v>
      </c>
      <c r="AG90" s="142" t="str">
        <f>IF(ISBLANK(laps_times[[#This Row],[24]]),"DNF",CONCATENATE(RANK(rounds_cum_time[[#This Row],[24]],rounds_cum_time[24],1),"."))</f>
        <v>88.</v>
      </c>
      <c r="AH90" s="142" t="str">
        <f>IF(ISBLANK(laps_times[[#This Row],[25]]),"DNF",CONCATENATE(RANK(rounds_cum_time[[#This Row],[25]],rounds_cum_time[25],1),"."))</f>
        <v>88.</v>
      </c>
      <c r="AI90" s="142" t="str">
        <f>IF(ISBLANK(laps_times[[#This Row],[26]]),"DNF",CONCATENATE(RANK(rounds_cum_time[[#This Row],[26]],rounds_cum_time[26],1),"."))</f>
        <v>88.</v>
      </c>
      <c r="AJ90" s="142" t="str">
        <f>IF(ISBLANK(laps_times[[#This Row],[27]]),"DNF",CONCATENATE(RANK(rounds_cum_time[[#This Row],[27]],rounds_cum_time[27],1),"."))</f>
        <v>87.</v>
      </c>
      <c r="AK90" s="142" t="str">
        <f>IF(ISBLANK(laps_times[[#This Row],[28]]),"DNF",CONCATENATE(RANK(rounds_cum_time[[#This Row],[28]],rounds_cum_time[28],1),"."))</f>
        <v>86.</v>
      </c>
      <c r="AL90" s="142" t="str">
        <f>IF(ISBLANK(laps_times[[#This Row],[29]]),"DNF",CONCATENATE(RANK(rounds_cum_time[[#This Row],[29]],rounds_cum_time[29],1),"."))</f>
        <v>86.</v>
      </c>
      <c r="AM90" s="142" t="str">
        <f>IF(ISBLANK(laps_times[[#This Row],[30]]),"DNF",CONCATENATE(RANK(rounds_cum_time[[#This Row],[30]],rounds_cum_time[30],1),"."))</f>
        <v>86.</v>
      </c>
      <c r="AN90" s="142" t="str">
        <f>IF(ISBLANK(laps_times[[#This Row],[31]]),"DNF",CONCATENATE(RANK(rounds_cum_time[[#This Row],[31]],rounds_cum_time[31],1),"."))</f>
        <v>86.</v>
      </c>
      <c r="AO90" s="142" t="str">
        <f>IF(ISBLANK(laps_times[[#This Row],[32]]),"DNF",CONCATENATE(RANK(rounds_cum_time[[#This Row],[32]],rounds_cum_time[32],1),"."))</f>
        <v>85.</v>
      </c>
      <c r="AP90" s="142" t="str">
        <f>IF(ISBLANK(laps_times[[#This Row],[33]]),"DNF",CONCATENATE(RANK(rounds_cum_time[[#This Row],[33]],rounds_cum_time[33],1),"."))</f>
        <v>84.</v>
      </c>
      <c r="AQ90" s="142" t="str">
        <f>IF(ISBLANK(laps_times[[#This Row],[34]]),"DNF",CONCATENATE(RANK(rounds_cum_time[[#This Row],[34]],rounds_cum_time[34],1),"."))</f>
        <v>84.</v>
      </c>
      <c r="AR90" s="142" t="str">
        <f>IF(ISBLANK(laps_times[[#This Row],[35]]),"DNF",CONCATENATE(RANK(rounds_cum_time[[#This Row],[35]],rounds_cum_time[35],1),"."))</f>
        <v>84.</v>
      </c>
      <c r="AS90" s="142" t="str">
        <f>IF(ISBLANK(laps_times[[#This Row],[36]]),"DNF",CONCATENATE(RANK(rounds_cum_time[[#This Row],[36]],rounds_cum_time[36],1),"."))</f>
        <v>84.</v>
      </c>
      <c r="AT90" s="142" t="str">
        <f>IF(ISBLANK(laps_times[[#This Row],[37]]),"DNF",CONCATENATE(RANK(rounds_cum_time[[#This Row],[37]],rounds_cum_time[37],1),"."))</f>
        <v>83.</v>
      </c>
      <c r="AU90" s="142" t="str">
        <f>IF(ISBLANK(laps_times[[#This Row],[38]]),"DNF",CONCATENATE(RANK(rounds_cum_time[[#This Row],[38]],rounds_cum_time[38],1),"."))</f>
        <v>84.</v>
      </c>
      <c r="AV90" s="142" t="str">
        <f>IF(ISBLANK(laps_times[[#This Row],[39]]),"DNF",CONCATENATE(RANK(rounds_cum_time[[#This Row],[39]],rounds_cum_time[39],1),"."))</f>
        <v>84.</v>
      </c>
      <c r="AW90" s="142" t="str">
        <f>IF(ISBLANK(laps_times[[#This Row],[40]]),"DNF",CONCATENATE(RANK(rounds_cum_time[[#This Row],[40]],rounds_cum_time[40],1),"."))</f>
        <v>84.</v>
      </c>
      <c r="AX90" s="142" t="str">
        <f>IF(ISBLANK(laps_times[[#This Row],[41]]),"DNF",CONCATENATE(RANK(rounds_cum_time[[#This Row],[41]],rounds_cum_time[41],1),"."))</f>
        <v>84.</v>
      </c>
      <c r="AY90" s="142" t="str">
        <f>IF(ISBLANK(laps_times[[#This Row],[42]]),"DNF",CONCATENATE(RANK(rounds_cum_time[[#This Row],[42]],rounds_cum_time[42],1),"."))</f>
        <v>84.</v>
      </c>
      <c r="AZ90" s="142" t="str">
        <f>IF(ISBLANK(laps_times[[#This Row],[43]]),"DNF",CONCATENATE(RANK(rounds_cum_time[[#This Row],[43]],rounds_cum_time[43],1),"."))</f>
        <v>85.</v>
      </c>
      <c r="BA90" s="142" t="str">
        <f>IF(ISBLANK(laps_times[[#This Row],[44]]),"DNF",CONCATENATE(RANK(rounds_cum_time[[#This Row],[44]],rounds_cum_time[44],1),"."))</f>
        <v>85.</v>
      </c>
      <c r="BB90" s="142" t="str">
        <f>IF(ISBLANK(laps_times[[#This Row],[45]]),"DNF",CONCATENATE(RANK(rounds_cum_time[[#This Row],[45]],rounds_cum_time[45],1),"."))</f>
        <v>85.</v>
      </c>
      <c r="BC90" s="142" t="str">
        <f>IF(ISBLANK(laps_times[[#This Row],[46]]),"DNF",CONCATENATE(RANK(rounds_cum_time[[#This Row],[46]],rounds_cum_time[46],1),"."))</f>
        <v>85.</v>
      </c>
      <c r="BD90" s="142" t="str">
        <f>IF(ISBLANK(laps_times[[#This Row],[47]]),"DNF",CONCATENATE(RANK(rounds_cum_time[[#This Row],[47]],rounds_cum_time[47],1),"."))</f>
        <v>85.</v>
      </c>
      <c r="BE90" s="142" t="str">
        <f>IF(ISBLANK(laps_times[[#This Row],[48]]),"DNF",CONCATENATE(RANK(rounds_cum_time[[#This Row],[48]],rounds_cum_time[48],1),"."))</f>
        <v>85.</v>
      </c>
      <c r="BF90" s="142" t="str">
        <f>IF(ISBLANK(laps_times[[#This Row],[49]]),"DNF",CONCATENATE(RANK(rounds_cum_time[[#This Row],[49]],rounds_cum_time[49],1),"."))</f>
        <v>85.</v>
      </c>
      <c r="BG90" s="142" t="str">
        <f>IF(ISBLANK(laps_times[[#This Row],[50]]),"DNF",CONCATENATE(RANK(rounds_cum_time[[#This Row],[50]],rounds_cum_time[50],1),"."))</f>
        <v>85.</v>
      </c>
      <c r="BH90" s="142" t="str">
        <f>IF(ISBLANK(laps_times[[#This Row],[51]]),"DNF",CONCATENATE(RANK(rounds_cum_time[[#This Row],[51]],rounds_cum_time[51],1),"."))</f>
        <v>85.</v>
      </c>
      <c r="BI90" s="142" t="str">
        <f>IF(ISBLANK(laps_times[[#This Row],[52]]),"DNF",CONCATENATE(RANK(rounds_cum_time[[#This Row],[52]],rounds_cum_time[52],1),"."))</f>
        <v>85.</v>
      </c>
      <c r="BJ90" s="142" t="str">
        <f>IF(ISBLANK(laps_times[[#This Row],[53]]),"DNF",CONCATENATE(RANK(rounds_cum_time[[#This Row],[53]],rounds_cum_time[53],1),"."))</f>
        <v>84.</v>
      </c>
      <c r="BK90" s="142" t="str">
        <f>IF(ISBLANK(laps_times[[#This Row],[54]]),"DNF",CONCATENATE(RANK(rounds_cum_time[[#This Row],[54]],rounds_cum_time[54],1),"."))</f>
        <v>84.</v>
      </c>
      <c r="BL90" s="142" t="str">
        <f>IF(ISBLANK(laps_times[[#This Row],[55]]),"DNF",CONCATENATE(RANK(rounds_cum_time[[#This Row],[55]],rounds_cum_time[55],1),"."))</f>
        <v>84.</v>
      </c>
      <c r="BM90" s="142" t="str">
        <f>IF(ISBLANK(laps_times[[#This Row],[56]]),"DNF",CONCATENATE(RANK(rounds_cum_time[[#This Row],[56]],rounds_cum_time[56],1),"."))</f>
        <v>84.</v>
      </c>
      <c r="BN90" s="142" t="str">
        <f>IF(ISBLANK(laps_times[[#This Row],[57]]),"DNF",CONCATENATE(RANK(rounds_cum_time[[#This Row],[57]],rounds_cum_time[57],1),"."))</f>
        <v>84.</v>
      </c>
      <c r="BO90" s="142" t="str">
        <f>IF(ISBLANK(laps_times[[#This Row],[58]]),"DNF",CONCATENATE(RANK(rounds_cum_time[[#This Row],[58]],rounds_cum_time[58],1),"."))</f>
        <v>84.</v>
      </c>
      <c r="BP90" s="142" t="str">
        <f>IF(ISBLANK(laps_times[[#This Row],[59]]),"DNF",CONCATENATE(RANK(rounds_cum_time[[#This Row],[59]],rounds_cum_time[59],1),"."))</f>
        <v>84.</v>
      </c>
      <c r="BQ90" s="142" t="str">
        <f>IF(ISBLANK(laps_times[[#This Row],[60]]),"DNF",CONCATENATE(RANK(rounds_cum_time[[#This Row],[60]],rounds_cum_time[60],1),"."))</f>
        <v>84.</v>
      </c>
      <c r="BR90" s="142" t="str">
        <f>IF(ISBLANK(laps_times[[#This Row],[61]]),"DNF",CONCATENATE(RANK(rounds_cum_time[[#This Row],[61]],rounds_cum_time[61],1),"."))</f>
        <v>85.</v>
      </c>
      <c r="BS90" s="142" t="str">
        <f>IF(ISBLANK(laps_times[[#This Row],[62]]),"DNF",CONCATENATE(RANK(rounds_cum_time[[#This Row],[62]],rounds_cum_time[62],1),"."))</f>
        <v>85.</v>
      </c>
      <c r="BT90" s="143" t="str">
        <f>IF(ISBLANK(laps_times[[#This Row],[63]]),"DNF",CONCATENATE(RANK(rounds_cum_time[[#This Row],[63]],rounds_cum_time[63],1),"."))</f>
        <v>85.</v>
      </c>
    </row>
    <row r="91" spans="2:72" x14ac:dyDescent="0.2">
      <c r="B91" s="130">
        <f>laps_times[[#This Row],[poř]]</f>
        <v>86</v>
      </c>
      <c r="C91" s="141">
        <f>laps_times[[#This Row],[s.č.]]</f>
        <v>102</v>
      </c>
      <c r="D91" s="131" t="str">
        <f>laps_times[[#This Row],[jméno]]</f>
        <v>Podmelová Vilma</v>
      </c>
      <c r="E91" s="132">
        <f>laps_times[[#This Row],[roč]]</f>
        <v>1967</v>
      </c>
      <c r="F91" s="132" t="str">
        <f>laps_times[[#This Row],[kat]]</f>
        <v>ZB</v>
      </c>
      <c r="G91" s="132">
        <f>laps_times[[#This Row],[poř_kat]]</f>
        <v>7</v>
      </c>
      <c r="H91" s="131" t="str">
        <f>laps_times[[#This Row],[klub]]</f>
        <v>-</v>
      </c>
      <c r="I91" s="134">
        <f>laps_times[[#This Row],[celk. čas]]</f>
        <v>0.17859978009259259</v>
      </c>
      <c r="J91" s="142" t="str">
        <f>IF(ISBLANK(laps_times[[#This Row],[1]]),"DNF",CONCATENATE(RANK(rounds_cum_time[[#This Row],[1]],rounds_cum_time[1],1),"."))</f>
        <v>82.</v>
      </c>
      <c r="K91" s="142" t="str">
        <f>IF(ISBLANK(laps_times[[#This Row],[2]]),"DNF",CONCATENATE(RANK(rounds_cum_time[[#This Row],[2]],rounds_cum_time[2],1),"."))</f>
        <v>84.</v>
      </c>
      <c r="L91" s="142" t="str">
        <f>IF(ISBLANK(laps_times[[#This Row],[3]]),"DNF",CONCATENATE(RANK(rounds_cum_time[[#This Row],[3]],rounds_cum_time[3],1),"."))</f>
        <v>84.</v>
      </c>
      <c r="M91" s="142" t="str">
        <f>IF(ISBLANK(laps_times[[#This Row],[4]]),"DNF",CONCATENATE(RANK(rounds_cum_time[[#This Row],[4]],rounds_cum_time[4],1),"."))</f>
        <v>84.</v>
      </c>
      <c r="N91" s="142" t="str">
        <f>IF(ISBLANK(laps_times[[#This Row],[5]]),"DNF",CONCATENATE(RANK(rounds_cum_time[[#This Row],[5]],rounds_cum_time[5],1),"."))</f>
        <v>84.</v>
      </c>
      <c r="O91" s="142" t="str">
        <f>IF(ISBLANK(laps_times[[#This Row],[6]]),"DNF",CONCATENATE(RANK(rounds_cum_time[[#This Row],[6]],rounds_cum_time[6],1),"."))</f>
        <v>85.</v>
      </c>
      <c r="P91" s="142" t="str">
        <f>IF(ISBLANK(laps_times[[#This Row],[7]]),"DNF",CONCATENATE(RANK(rounds_cum_time[[#This Row],[7]],rounds_cum_time[7],1),"."))</f>
        <v>84.</v>
      </c>
      <c r="Q91" s="142" t="str">
        <f>IF(ISBLANK(laps_times[[#This Row],[8]]),"DNF",CONCATENATE(RANK(rounds_cum_time[[#This Row],[8]],rounds_cum_time[8],1),"."))</f>
        <v>85.</v>
      </c>
      <c r="R91" s="142" t="str">
        <f>IF(ISBLANK(laps_times[[#This Row],[9]]),"DNF",CONCATENATE(RANK(rounds_cum_time[[#This Row],[9]],rounds_cum_time[9],1),"."))</f>
        <v>85.</v>
      </c>
      <c r="S91" s="142" t="str">
        <f>IF(ISBLANK(laps_times[[#This Row],[10]]),"DNF",CONCATENATE(RANK(rounds_cum_time[[#This Row],[10]],rounds_cum_time[10],1),"."))</f>
        <v>86.</v>
      </c>
      <c r="T91" s="142" t="str">
        <f>IF(ISBLANK(laps_times[[#This Row],[11]]),"DNF",CONCATENATE(RANK(rounds_cum_time[[#This Row],[11]],rounds_cum_time[11],1),"."))</f>
        <v>86.</v>
      </c>
      <c r="U91" s="142" t="str">
        <f>IF(ISBLANK(laps_times[[#This Row],[12]]),"DNF",CONCATENATE(RANK(rounds_cum_time[[#This Row],[12]],rounds_cum_time[12],1),"."))</f>
        <v>87.</v>
      </c>
      <c r="V91" s="142" t="str">
        <f>IF(ISBLANK(laps_times[[#This Row],[13]]),"DNF",CONCATENATE(RANK(rounds_cum_time[[#This Row],[13]],rounds_cum_time[13],1),"."))</f>
        <v>87.</v>
      </c>
      <c r="W91" s="142" t="str">
        <f>IF(ISBLANK(laps_times[[#This Row],[14]]),"DNF",CONCATENATE(RANK(rounds_cum_time[[#This Row],[14]],rounds_cum_time[14],1),"."))</f>
        <v>87.</v>
      </c>
      <c r="X91" s="142" t="str">
        <f>IF(ISBLANK(laps_times[[#This Row],[15]]),"DNF",CONCATENATE(RANK(rounds_cum_time[[#This Row],[15]],rounds_cum_time[15],1),"."))</f>
        <v>88.</v>
      </c>
      <c r="Y91" s="142" t="str">
        <f>IF(ISBLANK(laps_times[[#This Row],[16]]),"DNF",CONCATENATE(RANK(rounds_cum_time[[#This Row],[16]],rounds_cum_time[16],1),"."))</f>
        <v>88.</v>
      </c>
      <c r="Z91" s="142" t="str">
        <f>IF(ISBLANK(laps_times[[#This Row],[17]]),"DNF",CONCATENATE(RANK(rounds_cum_time[[#This Row],[17]],rounds_cum_time[17],1),"."))</f>
        <v>88.</v>
      </c>
      <c r="AA91" s="142" t="str">
        <f>IF(ISBLANK(laps_times[[#This Row],[18]]),"DNF",CONCATENATE(RANK(rounds_cum_time[[#This Row],[18]],rounds_cum_time[18],1),"."))</f>
        <v>88.</v>
      </c>
      <c r="AB91" s="142" t="str">
        <f>IF(ISBLANK(laps_times[[#This Row],[19]]),"DNF",CONCATENATE(RANK(rounds_cum_time[[#This Row],[19]],rounds_cum_time[19],1),"."))</f>
        <v>88.</v>
      </c>
      <c r="AC91" s="142" t="str">
        <f>IF(ISBLANK(laps_times[[#This Row],[20]]),"DNF",CONCATENATE(RANK(rounds_cum_time[[#This Row],[20]],rounds_cum_time[20],1),"."))</f>
        <v>88.</v>
      </c>
      <c r="AD91" s="142" t="str">
        <f>IF(ISBLANK(laps_times[[#This Row],[21]]),"DNF",CONCATENATE(RANK(rounds_cum_time[[#This Row],[21]],rounds_cum_time[21],1),"."))</f>
        <v>88.</v>
      </c>
      <c r="AE91" s="142" t="str">
        <f>IF(ISBLANK(laps_times[[#This Row],[22]]),"DNF",CONCATENATE(RANK(rounds_cum_time[[#This Row],[22]],rounds_cum_time[22],1),"."))</f>
        <v>89.</v>
      </c>
      <c r="AF91" s="142" t="str">
        <f>IF(ISBLANK(laps_times[[#This Row],[23]]),"DNF",CONCATENATE(RANK(rounds_cum_time[[#This Row],[23]],rounds_cum_time[23],1),"."))</f>
        <v>89.</v>
      </c>
      <c r="AG91" s="142" t="str">
        <f>IF(ISBLANK(laps_times[[#This Row],[24]]),"DNF",CONCATENATE(RANK(rounds_cum_time[[#This Row],[24]],rounds_cum_time[24],1),"."))</f>
        <v>89.</v>
      </c>
      <c r="AH91" s="142" t="str">
        <f>IF(ISBLANK(laps_times[[#This Row],[25]]),"DNF",CONCATENATE(RANK(rounds_cum_time[[#This Row],[25]],rounds_cum_time[25],1),"."))</f>
        <v>89.</v>
      </c>
      <c r="AI91" s="142" t="str">
        <f>IF(ISBLANK(laps_times[[#This Row],[26]]),"DNF",CONCATENATE(RANK(rounds_cum_time[[#This Row],[26]],rounds_cum_time[26],1),"."))</f>
        <v>89.</v>
      </c>
      <c r="AJ91" s="142" t="str">
        <f>IF(ISBLANK(laps_times[[#This Row],[27]]),"DNF",CONCATENATE(RANK(rounds_cum_time[[#This Row],[27]],rounds_cum_time[27],1),"."))</f>
        <v>89.</v>
      </c>
      <c r="AK91" s="142" t="str">
        <f>IF(ISBLANK(laps_times[[#This Row],[28]]),"DNF",CONCATENATE(RANK(rounds_cum_time[[#This Row],[28]],rounds_cum_time[28],1),"."))</f>
        <v>88.</v>
      </c>
      <c r="AL91" s="142" t="str">
        <f>IF(ISBLANK(laps_times[[#This Row],[29]]),"DNF",CONCATENATE(RANK(rounds_cum_time[[#This Row],[29]],rounds_cum_time[29],1),"."))</f>
        <v>88.</v>
      </c>
      <c r="AM91" s="142" t="str">
        <f>IF(ISBLANK(laps_times[[#This Row],[30]]),"DNF",CONCATENATE(RANK(rounds_cum_time[[#This Row],[30]],rounds_cum_time[30],1),"."))</f>
        <v>88.</v>
      </c>
      <c r="AN91" s="142" t="str">
        <f>IF(ISBLANK(laps_times[[#This Row],[31]]),"DNF",CONCATENATE(RANK(rounds_cum_time[[#This Row],[31]],rounds_cum_time[31],1),"."))</f>
        <v>88.</v>
      </c>
      <c r="AO91" s="142" t="str">
        <f>IF(ISBLANK(laps_times[[#This Row],[32]]),"DNF",CONCATENATE(RANK(rounds_cum_time[[#This Row],[32]],rounds_cum_time[32],1),"."))</f>
        <v>87.</v>
      </c>
      <c r="AP91" s="142" t="str">
        <f>IF(ISBLANK(laps_times[[#This Row],[33]]),"DNF",CONCATENATE(RANK(rounds_cum_time[[#This Row],[33]],rounds_cum_time[33],1),"."))</f>
        <v>88.</v>
      </c>
      <c r="AQ91" s="142" t="str">
        <f>IF(ISBLANK(laps_times[[#This Row],[34]]),"DNF",CONCATENATE(RANK(rounds_cum_time[[#This Row],[34]],rounds_cum_time[34],1),"."))</f>
        <v>88.</v>
      </c>
      <c r="AR91" s="142" t="str">
        <f>IF(ISBLANK(laps_times[[#This Row],[35]]),"DNF",CONCATENATE(RANK(rounds_cum_time[[#This Row],[35]],rounds_cum_time[35],1),"."))</f>
        <v>89.</v>
      </c>
      <c r="AS91" s="142" t="str">
        <f>IF(ISBLANK(laps_times[[#This Row],[36]]),"DNF",CONCATENATE(RANK(rounds_cum_time[[#This Row],[36]],rounds_cum_time[36],1),"."))</f>
        <v>88.</v>
      </c>
      <c r="AT91" s="142" t="str">
        <f>IF(ISBLANK(laps_times[[#This Row],[37]]),"DNF",CONCATENATE(RANK(rounds_cum_time[[#This Row],[37]],rounds_cum_time[37],1),"."))</f>
        <v>89.</v>
      </c>
      <c r="AU91" s="142" t="str">
        <f>IF(ISBLANK(laps_times[[#This Row],[38]]),"DNF",CONCATENATE(RANK(rounds_cum_time[[#This Row],[38]],rounds_cum_time[38],1),"."))</f>
        <v>89.</v>
      </c>
      <c r="AV91" s="142" t="str">
        <f>IF(ISBLANK(laps_times[[#This Row],[39]]),"DNF",CONCATENATE(RANK(rounds_cum_time[[#This Row],[39]],rounds_cum_time[39],1),"."))</f>
        <v>87.</v>
      </c>
      <c r="AW91" s="142" t="str">
        <f>IF(ISBLANK(laps_times[[#This Row],[40]]),"DNF",CONCATENATE(RANK(rounds_cum_time[[#This Row],[40]],rounds_cum_time[40],1),"."))</f>
        <v>87.</v>
      </c>
      <c r="AX91" s="142" t="str">
        <f>IF(ISBLANK(laps_times[[#This Row],[41]]),"DNF",CONCATENATE(RANK(rounds_cum_time[[#This Row],[41]],rounds_cum_time[41],1),"."))</f>
        <v>86.</v>
      </c>
      <c r="AY91" s="142" t="str">
        <f>IF(ISBLANK(laps_times[[#This Row],[42]]),"DNF",CONCATENATE(RANK(rounds_cum_time[[#This Row],[42]],rounds_cum_time[42],1),"."))</f>
        <v>86.</v>
      </c>
      <c r="AZ91" s="142" t="str">
        <f>IF(ISBLANK(laps_times[[#This Row],[43]]),"DNF",CONCATENATE(RANK(rounds_cum_time[[#This Row],[43]],rounds_cum_time[43],1),"."))</f>
        <v>86.</v>
      </c>
      <c r="BA91" s="142" t="str">
        <f>IF(ISBLANK(laps_times[[#This Row],[44]]),"DNF",CONCATENATE(RANK(rounds_cum_time[[#This Row],[44]],rounds_cum_time[44],1),"."))</f>
        <v>86.</v>
      </c>
      <c r="BB91" s="142" t="str">
        <f>IF(ISBLANK(laps_times[[#This Row],[45]]),"DNF",CONCATENATE(RANK(rounds_cum_time[[#This Row],[45]],rounds_cum_time[45],1),"."))</f>
        <v>86.</v>
      </c>
      <c r="BC91" s="142" t="str">
        <f>IF(ISBLANK(laps_times[[#This Row],[46]]),"DNF",CONCATENATE(RANK(rounds_cum_time[[#This Row],[46]],rounds_cum_time[46],1),"."))</f>
        <v>86.</v>
      </c>
      <c r="BD91" s="142" t="str">
        <f>IF(ISBLANK(laps_times[[#This Row],[47]]),"DNF",CONCATENATE(RANK(rounds_cum_time[[#This Row],[47]],rounds_cum_time[47],1),"."))</f>
        <v>86.</v>
      </c>
      <c r="BE91" s="142" t="str">
        <f>IF(ISBLANK(laps_times[[#This Row],[48]]),"DNF",CONCATENATE(RANK(rounds_cum_time[[#This Row],[48]],rounds_cum_time[48],1),"."))</f>
        <v>86.</v>
      </c>
      <c r="BF91" s="142" t="str">
        <f>IF(ISBLANK(laps_times[[#This Row],[49]]),"DNF",CONCATENATE(RANK(rounds_cum_time[[#This Row],[49]],rounds_cum_time[49],1),"."))</f>
        <v>86.</v>
      </c>
      <c r="BG91" s="142" t="str">
        <f>IF(ISBLANK(laps_times[[#This Row],[50]]),"DNF",CONCATENATE(RANK(rounds_cum_time[[#This Row],[50]],rounds_cum_time[50],1),"."))</f>
        <v>86.</v>
      </c>
      <c r="BH91" s="142" t="str">
        <f>IF(ISBLANK(laps_times[[#This Row],[51]]),"DNF",CONCATENATE(RANK(rounds_cum_time[[#This Row],[51]],rounds_cum_time[51],1),"."))</f>
        <v>86.</v>
      </c>
      <c r="BI91" s="142" t="str">
        <f>IF(ISBLANK(laps_times[[#This Row],[52]]),"DNF",CONCATENATE(RANK(rounds_cum_time[[#This Row],[52]],rounds_cum_time[52],1),"."))</f>
        <v>86.</v>
      </c>
      <c r="BJ91" s="142" t="str">
        <f>IF(ISBLANK(laps_times[[#This Row],[53]]),"DNF",CONCATENATE(RANK(rounds_cum_time[[#This Row],[53]],rounds_cum_time[53],1),"."))</f>
        <v>86.</v>
      </c>
      <c r="BK91" s="142" t="str">
        <f>IF(ISBLANK(laps_times[[#This Row],[54]]),"DNF",CONCATENATE(RANK(rounds_cum_time[[#This Row],[54]],rounds_cum_time[54],1),"."))</f>
        <v>86.</v>
      </c>
      <c r="BL91" s="142" t="str">
        <f>IF(ISBLANK(laps_times[[#This Row],[55]]),"DNF",CONCATENATE(RANK(rounds_cum_time[[#This Row],[55]],rounds_cum_time[55],1),"."))</f>
        <v>86.</v>
      </c>
      <c r="BM91" s="142" t="str">
        <f>IF(ISBLANK(laps_times[[#This Row],[56]]),"DNF",CONCATENATE(RANK(rounds_cum_time[[#This Row],[56]],rounds_cum_time[56],1),"."))</f>
        <v>86.</v>
      </c>
      <c r="BN91" s="142" t="str">
        <f>IF(ISBLANK(laps_times[[#This Row],[57]]),"DNF",CONCATENATE(RANK(rounds_cum_time[[#This Row],[57]],rounds_cum_time[57],1),"."))</f>
        <v>86.</v>
      </c>
      <c r="BO91" s="142" t="str">
        <f>IF(ISBLANK(laps_times[[#This Row],[58]]),"DNF",CONCATENATE(RANK(rounds_cum_time[[#This Row],[58]],rounds_cum_time[58],1),"."))</f>
        <v>86.</v>
      </c>
      <c r="BP91" s="142" t="str">
        <f>IF(ISBLANK(laps_times[[#This Row],[59]]),"DNF",CONCATENATE(RANK(rounds_cum_time[[#This Row],[59]],rounds_cum_time[59],1),"."))</f>
        <v>86.</v>
      </c>
      <c r="BQ91" s="142" t="str">
        <f>IF(ISBLANK(laps_times[[#This Row],[60]]),"DNF",CONCATENATE(RANK(rounds_cum_time[[#This Row],[60]],rounds_cum_time[60],1),"."))</f>
        <v>86.</v>
      </c>
      <c r="BR91" s="142" t="str">
        <f>IF(ISBLANK(laps_times[[#This Row],[61]]),"DNF",CONCATENATE(RANK(rounds_cum_time[[#This Row],[61]],rounds_cum_time[61],1),"."))</f>
        <v>86.</v>
      </c>
      <c r="BS91" s="142" t="str">
        <f>IF(ISBLANK(laps_times[[#This Row],[62]]),"DNF",CONCATENATE(RANK(rounds_cum_time[[#This Row],[62]],rounds_cum_time[62],1),"."))</f>
        <v>86.</v>
      </c>
      <c r="BT91" s="143" t="str">
        <f>IF(ISBLANK(laps_times[[#This Row],[63]]),"DNF",CONCATENATE(RANK(rounds_cum_time[[#This Row],[63]],rounds_cum_time[63],1),"."))</f>
        <v>86.</v>
      </c>
    </row>
    <row r="92" spans="2:72" x14ac:dyDescent="0.2">
      <c r="B92" s="130">
        <f>laps_times[[#This Row],[poř]]</f>
        <v>87</v>
      </c>
      <c r="C92" s="141">
        <f>laps_times[[#This Row],[s.č.]]</f>
        <v>79</v>
      </c>
      <c r="D92" s="131" t="str">
        <f>laps_times[[#This Row],[jméno]]</f>
        <v>Orlinger Herbert</v>
      </c>
      <c r="E92" s="132">
        <f>laps_times[[#This Row],[roč]]</f>
        <v>1960</v>
      </c>
      <c r="F92" s="132" t="str">
        <f>laps_times[[#This Row],[kat]]</f>
        <v>MC</v>
      </c>
      <c r="G92" s="132">
        <f>laps_times[[#This Row],[poř_kat]]</f>
        <v>19</v>
      </c>
      <c r="H92" s="131" t="str">
        <f>laps_times[[#This Row],[klub]]</f>
        <v>HPLC Linz</v>
      </c>
      <c r="I92" s="134">
        <f>laps_times[[#This Row],[celk. čas]]</f>
        <v>0.18180331018518517</v>
      </c>
      <c r="J92" s="142" t="str">
        <f>IF(ISBLANK(laps_times[[#This Row],[1]]),"DNF",CONCATENATE(RANK(rounds_cum_time[[#This Row],[1]],rounds_cum_time[1],1),"."))</f>
        <v>85.</v>
      </c>
      <c r="K92" s="142" t="str">
        <f>IF(ISBLANK(laps_times[[#This Row],[2]]),"DNF",CONCATENATE(RANK(rounds_cum_time[[#This Row],[2]],rounds_cum_time[2],1),"."))</f>
        <v>87.</v>
      </c>
      <c r="L92" s="142" t="str">
        <f>IF(ISBLANK(laps_times[[#This Row],[3]]),"DNF",CONCATENATE(RANK(rounds_cum_time[[#This Row],[3]],rounds_cum_time[3],1),"."))</f>
        <v>87.</v>
      </c>
      <c r="M92" s="142" t="str">
        <f>IF(ISBLANK(laps_times[[#This Row],[4]]),"DNF",CONCATENATE(RANK(rounds_cum_time[[#This Row],[4]],rounds_cum_time[4],1),"."))</f>
        <v>85.</v>
      </c>
      <c r="N92" s="142" t="str">
        <f>IF(ISBLANK(laps_times[[#This Row],[5]]),"DNF",CONCATENATE(RANK(rounds_cum_time[[#This Row],[5]],rounds_cum_time[5],1),"."))</f>
        <v>87.</v>
      </c>
      <c r="O92" s="142" t="str">
        <f>IF(ISBLANK(laps_times[[#This Row],[6]]),"DNF",CONCATENATE(RANK(rounds_cum_time[[#This Row],[6]],rounds_cum_time[6],1),"."))</f>
        <v>87.</v>
      </c>
      <c r="P92" s="142" t="str">
        <f>IF(ISBLANK(laps_times[[#This Row],[7]]),"DNF",CONCATENATE(RANK(rounds_cum_time[[#This Row],[7]],rounds_cum_time[7],1),"."))</f>
        <v>86.</v>
      </c>
      <c r="Q92" s="142" t="str">
        <f>IF(ISBLANK(laps_times[[#This Row],[8]]),"DNF",CONCATENATE(RANK(rounds_cum_time[[#This Row],[8]],rounds_cum_time[8],1),"."))</f>
        <v>87.</v>
      </c>
      <c r="R92" s="142" t="str">
        <f>IF(ISBLANK(laps_times[[#This Row],[9]]),"DNF",CONCATENATE(RANK(rounds_cum_time[[#This Row],[9]],rounds_cum_time[9],1),"."))</f>
        <v>86.</v>
      </c>
      <c r="S92" s="142" t="str">
        <f>IF(ISBLANK(laps_times[[#This Row],[10]]),"DNF",CONCATENATE(RANK(rounds_cum_time[[#This Row],[10]],rounds_cum_time[10],1),"."))</f>
        <v>87.</v>
      </c>
      <c r="T92" s="142" t="str">
        <f>IF(ISBLANK(laps_times[[#This Row],[11]]),"DNF",CONCATENATE(RANK(rounds_cum_time[[#This Row],[11]],rounds_cum_time[11],1),"."))</f>
        <v>88.</v>
      </c>
      <c r="U92" s="142" t="str">
        <f>IF(ISBLANK(laps_times[[#This Row],[12]]),"DNF",CONCATENATE(RANK(rounds_cum_time[[#This Row],[12]],rounds_cum_time[12],1),"."))</f>
        <v>88.</v>
      </c>
      <c r="V92" s="142" t="str">
        <f>IF(ISBLANK(laps_times[[#This Row],[13]]),"DNF",CONCATENATE(RANK(rounds_cum_time[[#This Row],[13]],rounds_cum_time[13],1),"."))</f>
        <v>88.</v>
      </c>
      <c r="W92" s="142" t="str">
        <f>IF(ISBLANK(laps_times[[#This Row],[14]]),"DNF",CONCATENATE(RANK(rounds_cum_time[[#This Row],[14]],rounds_cum_time[14],1),"."))</f>
        <v>88.</v>
      </c>
      <c r="X92" s="142" t="str">
        <f>IF(ISBLANK(laps_times[[#This Row],[15]]),"DNF",CONCATENATE(RANK(rounds_cum_time[[#This Row],[15]],rounds_cum_time[15],1),"."))</f>
        <v>87.</v>
      </c>
      <c r="Y92" s="142" t="str">
        <f>IF(ISBLANK(laps_times[[#This Row],[16]]),"DNF",CONCATENATE(RANK(rounds_cum_time[[#This Row],[16]],rounds_cum_time[16],1),"."))</f>
        <v>87.</v>
      </c>
      <c r="Z92" s="142" t="str">
        <f>IF(ISBLANK(laps_times[[#This Row],[17]]),"DNF",CONCATENATE(RANK(rounds_cum_time[[#This Row],[17]],rounds_cum_time[17],1),"."))</f>
        <v>87.</v>
      </c>
      <c r="AA92" s="142" t="str">
        <f>IF(ISBLANK(laps_times[[#This Row],[18]]),"DNF",CONCATENATE(RANK(rounds_cum_time[[#This Row],[18]],rounds_cum_time[18],1),"."))</f>
        <v>86.</v>
      </c>
      <c r="AB92" s="142" t="str">
        <f>IF(ISBLANK(laps_times[[#This Row],[19]]),"DNF",CONCATENATE(RANK(rounds_cum_time[[#This Row],[19]],rounds_cum_time[19],1),"."))</f>
        <v>86.</v>
      </c>
      <c r="AC92" s="142" t="str">
        <f>IF(ISBLANK(laps_times[[#This Row],[20]]),"DNF",CONCATENATE(RANK(rounds_cum_time[[#This Row],[20]],rounds_cum_time[20],1),"."))</f>
        <v>87.</v>
      </c>
      <c r="AD92" s="142" t="str">
        <f>IF(ISBLANK(laps_times[[#This Row],[21]]),"DNF",CONCATENATE(RANK(rounds_cum_time[[#This Row],[21]],rounds_cum_time[21],1),"."))</f>
        <v>87.</v>
      </c>
      <c r="AE92" s="142" t="str">
        <f>IF(ISBLANK(laps_times[[#This Row],[22]]),"DNF",CONCATENATE(RANK(rounds_cum_time[[#This Row],[22]],rounds_cum_time[22],1),"."))</f>
        <v>87.</v>
      </c>
      <c r="AF92" s="142" t="str">
        <f>IF(ISBLANK(laps_times[[#This Row],[23]]),"DNF",CONCATENATE(RANK(rounds_cum_time[[#This Row],[23]],rounds_cum_time[23],1),"."))</f>
        <v>87.</v>
      </c>
      <c r="AG92" s="142" t="str">
        <f>IF(ISBLANK(laps_times[[#This Row],[24]]),"DNF",CONCATENATE(RANK(rounds_cum_time[[#This Row],[24]],rounds_cum_time[24],1),"."))</f>
        <v>87.</v>
      </c>
      <c r="AH92" s="142" t="str">
        <f>IF(ISBLANK(laps_times[[#This Row],[25]]),"DNF",CONCATENATE(RANK(rounds_cum_time[[#This Row],[25]],rounds_cum_time[25],1),"."))</f>
        <v>87.</v>
      </c>
      <c r="AI92" s="142" t="str">
        <f>IF(ISBLANK(laps_times[[#This Row],[26]]),"DNF",CONCATENATE(RANK(rounds_cum_time[[#This Row],[26]],rounds_cum_time[26],1),"."))</f>
        <v>87.</v>
      </c>
      <c r="AJ92" s="142" t="str">
        <f>IF(ISBLANK(laps_times[[#This Row],[27]]),"DNF",CONCATENATE(RANK(rounds_cum_time[[#This Row],[27]],rounds_cum_time[27],1),"."))</f>
        <v>88.</v>
      </c>
      <c r="AK92" s="142" t="str">
        <f>IF(ISBLANK(laps_times[[#This Row],[28]]),"DNF",CONCATENATE(RANK(rounds_cum_time[[#This Row],[28]],rounds_cum_time[28],1),"."))</f>
        <v>87.</v>
      </c>
      <c r="AL92" s="142" t="str">
        <f>IF(ISBLANK(laps_times[[#This Row],[29]]),"DNF",CONCATENATE(RANK(rounds_cum_time[[#This Row],[29]],rounds_cum_time[29],1),"."))</f>
        <v>87.</v>
      </c>
      <c r="AM92" s="142" t="str">
        <f>IF(ISBLANK(laps_times[[#This Row],[30]]),"DNF",CONCATENATE(RANK(rounds_cum_time[[#This Row],[30]],rounds_cum_time[30],1),"."))</f>
        <v>87.</v>
      </c>
      <c r="AN92" s="142" t="str">
        <f>IF(ISBLANK(laps_times[[#This Row],[31]]),"DNF",CONCATENATE(RANK(rounds_cum_time[[#This Row],[31]],rounds_cum_time[31],1),"."))</f>
        <v>87.</v>
      </c>
      <c r="AO92" s="142" t="str">
        <f>IF(ISBLANK(laps_times[[#This Row],[32]]),"DNF",CONCATENATE(RANK(rounds_cum_time[[#This Row],[32]],rounds_cum_time[32],1),"."))</f>
        <v>86.</v>
      </c>
      <c r="AP92" s="142" t="str">
        <f>IF(ISBLANK(laps_times[[#This Row],[33]]),"DNF",CONCATENATE(RANK(rounds_cum_time[[#This Row],[33]],rounds_cum_time[33],1),"."))</f>
        <v>86.</v>
      </c>
      <c r="AQ92" s="142" t="str">
        <f>IF(ISBLANK(laps_times[[#This Row],[34]]),"DNF",CONCATENATE(RANK(rounds_cum_time[[#This Row],[34]],rounds_cum_time[34],1),"."))</f>
        <v>86.</v>
      </c>
      <c r="AR92" s="142" t="str">
        <f>IF(ISBLANK(laps_times[[#This Row],[35]]),"DNF",CONCATENATE(RANK(rounds_cum_time[[#This Row],[35]],rounds_cum_time[35],1),"."))</f>
        <v>87.</v>
      </c>
      <c r="AS92" s="142" t="str">
        <f>IF(ISBLANK(laps_times[[#This Row],[36]]),"DNF",CONCATENATE(RANK(rounds_cum_time[[#This Row],[36]],rounds_cum_time[36],1),"."))</f>
        <v>87.</v>
      </c>
      <c r="AT92" s="142" t="str">
        <f>IF(ISBLANK(laps_times[[#This Row],[37]]),"DNF",CONCATENATE(RANK(rounds_cum_time[[#This Row],[37]],rounds_cum_time[37],1),"."))</f>
        <v>87.</v>
      </c>
      <c r="AU92" s="142" t="str">
        <f>IF(ISBLANK(laps_times[[#This Row],[38]]),"DNF",CONCATENATE(RANK(rounds_cum_time[[#This Row],[38]],rounds_cum_time[38],1),"."))</f>
        <v>88.</v>
      </c>
      <c r="AV92" s="142" t="str">
        <f>IF(ISBLANK(laps_times[[#This Row],[39]]),"DNF",CONCATENATE(RANK(rounds_cum_time[[#This Row],[39]],rounds_cum_time[39],1),"."))</f>
        <v>88.</v>
      </c>
      <c r="AW92" s="142" t="str">
        <f>IF(ISBLANK(laps_times[[#This Row],[40]]),"DNF",CONCATENATE(RANK(rounds_cum_time[[#This Row],[40]],rounds_cum_time[40],1),"."))</f>
        <v>88.</v>
      </c>
      <c r="AX92" s="142" t="str">
        <f>IF(ISBLANK(laps_times[[#This Row],[41]]),"DNF",CONCATENATE(RANK(rounds_cum_time[[#This Row],[41]],rounds_cum_time[41],1),"."))</f>
        <v>87.</v>
      </c>
      <c r="AY92" s="142" t="str">
        <f>IF(ISBLANK(laps_times[[#This Row],[42]]),"DNF",CONCATENATE(RANK(rounds_cum_time[[#This Row],[42]],rounds_cum_time[42],1),"."))</f>
        <v>87.</v>
      </c>
      <c r="AZ92" s="142" t="str">
        <f>IF(ISBLANK(laps_times[[#This Row],[43]]),"DNF",CONCATENATE(RANK(rounds_cum_time[[#This Row],[43]],rounds_cum_time[43],1),"."))</f>
        <v>89.</v>
      </c>
      <c r="BA92" s="142" t="str">
        <f>IF(ISBLANK(laps_times[[#This Row],[44]]),"DNF",CONCATENATE(RANK(rounds_cum_time[[#This Row],[44]],rounds_cum_time[44],1),"."))</f>
        <v>89.</v>
      </c>
      <c r="BB92" s="142" t="str">
        <f>IF(ISBLANK(laps_times[[#This Row],[45]]),"DNF",CONCATENATE(RANK(rounds_cum_time[[#This Row],[45]],rounds_cum_time[45],1),"."))</f>
        <v>89.</v>
      </c>
      <c r="BC92" s="142" t="str">
        <f>IF(ISBLANK(laps_times[[#This Row],[46]]),"DNF",CONCATENATE(RANK(rounds_cum_time[[#This Row],[46]],rounds_cum_time[46],1),"."))</f>
        <v>89.</v>
      </c>
      <c r="BD92" s="142" t="str">
        <f>IF(ISBLANK(laps_times[[#This Row],[47]]),"DNF",CONCATENATE(RANK(rounds_cum_time[[#This Row],[47]],rounds_cum_time[47],1),"."))</f>
        <v>89.</v>
      </c>
      <c r="BE92" s="142" t="str">
        <f>IF(ISBLANK(laps_times[[#This Row],[48]]),"DNF",CONCATENATE(RANK(rounds_cum_time[[#This Row],[48]],rounds_cum_time[48],1),"."))</f>
        <v>88.</v>
      </c>
      <c r="BF92" s="142" t="str">
        <f>IF(ISBLANK(laps_times[[#This Row],[49]]),"DNF",CONCATENATE(RANK(rounds_cum_time[[#This Row],[49]],rounds_cum_time[49],1),"."))</f>
        <v>88.</v>
      </c>
      <c r="BG92" s="142" t="str">
        <f>IF(ISBLANK(laps_times[[#This Row],[50]]),"DNF",CONCATENATE(RANK(rounds_cum_time[[#This Row],[50]],rounds_cum_time[50],1),"."))</f>
        <v>87.</v>
      </c>
      <c r="BH92" s="142" t="str">
        <f>IF(ISBLANK(laps_times[[#This Row],[51]]),"DNF",CONCATENATE(RANK(rounds_cum_time[[#This Row],[51]],rounds_cum_time[51],1),"."))</f>
        <v>87.</v>
      </c>
      <c r="BI92" s="142" t="str">
        <f>IF(ISBLANK(laps_times[[#This Row],[52]]),"DNF",CONCATENATE(RANK(rounds_cum_time[[#This Row],[52]],rounds_cum_time[52],1),"."))</f>
        <v>87.</v>
      </c>
      <c r="BJ92" s="142" t="str">
        <f>IF(ISBLANK(laps_times[[#This Row],[53]]),"DNF",CONCATENATE(RANK(rounds_cum_time[[#This Row],[53]],rounds_cum_time[53],1),"."))</f>
        <v>87.</v>
      </c>
      <c r="BK92" s="142" t="str">
        <f>IF(ISBLANK(laps_times[[#This Row],[54]]),"DNF",CONCATENATE(RANK(rounds_cum_time[[#This Row],[54]],rounds_cum_time[54],1),"."))</f>
        <v>87.</v>
      </c>
      <c r="BL92" s="142" t="str">
        <f>IF(ISBLANK(laps_times[[#This Row],[55]]),"DNF",CONCATENATE(RANK(rounds_cum_time[[#This Row],[55]],rounds_cum_time[55],1),"."))</f>
        <v>87.</v>
      </c>
      <c r="BM92" s="142" t="str">
        <f>IF(ISBLANK(laps_times[[#This Row],[56]]),"DNF",CONCATENATE(RANK(rounds_cum_time[[#This Row],[56]],rounds_cum_time[56],1),"."))</f>
        <v>87.</v>
      </c>
      <c r="BN92" s="142" t="str">
        <f>IF(ISBLANK(laps_times[[#This Row],[57]]),"DNF",CONCATENATE(RANK(rounds_cum_time[[#This Row],[57]],rounds_cum_time[57],1),"."))</f>
        <v>87.</v>
      </c>
      <c r="BO92" s="142" t="str">
        <f>IF(ISBLANK(laps_times[[#This Row],[58]]),"DNF",CONCATENATE(RANK(rounds_cum_time[[#This Row],[58]],rounds_cum_time[58],1),"."))</f>
        <v>87.</v>
      </c>
      <c r="BP92" s="142" t="str">
        <f>IF(ISBLANK(laps_times[[#This Row],[59]]),"DNF",CONCATENATE(RANK(rounds_cum_time[[#This Row],[59]],rounds_cum_time[59],1),"."))</f>
        <v>87.</v>
      </c>
      <c r="BQ92" s="142" t="str">
        <f>IF(ISBLANK(laps_times[[#This Row],[60]]),"DNF",CONCATENATE(RANK(rounds_cum_time[[#This Row],[60]],rounds_cum_time[60],1),"."))</f>
        <v>87.</v>
      </c>
      <c r="BR92" s="142" t="str">
        <f>IF(ISBLANK(laps_times[[#This Row],[61]]),"DNF",CONCATENATE(RANK(rounds_cum_time[[#This Row],[61]],rounds_cum_time[61],1),"."))</f>
        <v>87.</v>
      </c>
      <c r="BS92" s="142" t="str">
        <f>IF(ISBLANK(laps_times[[#This Row],[62]]),"DNF",CONCATENATE(RANK(rounds_cum_time[[#This Row],[62]],rounds_cum_time[62],1),"."))</f>
        <v>87.</v>
      </c>
      <c r="BT92" s="143" t="str">
        <f>IF(ISBLANK(laps_times[[#This Row],[63]]),"DNF",CONCATENATE(RANK(rounds_cum_time[[#This Row],[63]],rounds_cum_time[63],1),"."))</f>
        <v>87.</v>
      </c>
    </row>
    <row r="93" spans="2:72" x14ac:dyDescent="0.2">
      <c r="B93" s="130">
        <f>laps_times[[#This Row],[poř]]</f>
        <v>88</v>
      </c>
      <c r="C93" s="141">
        <f>laps_times[[#This Row],[s.č.]]</f>
        <v>93</v>
      </c>
      <c r="D93" s="131" t="str">
        <f>laps_times[[#This Row],[jméno]]</f>
        <v>Chudý Luboš</v>
      </c>
      <c r="E93" s="132">
        <f>laps_times[[#This Row],[roč]]</f>
        <v>1966</v>
      </c>
      <c r="F93" s="132" t="str">
        <f>laps_times[[#This Row],[kat]]</f>
        <v>MB</v>
      </c>
      <c r="G93" s="132">
        <f>laps_times[[#This Row],[poř_kat]]</f>
        <v>37</v>
      </c>
      <c r="H93" s="131" t="str">
        <f>laps_times[[#This Row],[klub]]</f>
        <v>Instalatér Tábor</v>
      </c>
      <c r="I93" s="134">
        <f>laps_times[[#This Row],[celk. čas]]</f>
        <v>0.18288511574074073</v>
      </c>
      <c r="J93" s="142" t="str">
        <f>IF(ISBLANK(laps_times[[#This Row],[1]]),"DNF",CONCATENATE(RANK(rounds_cum_time[[#This Row],[1]],rounds_cum_time[1],1),"."))</f>
        <v>36.</v>
      </c>
      <c r="K93" s="142" t="str">
        <f>IF(ISBLANK(laps_times[[#This Row],[2]]),"DNF",CONCATENATE(RANK(rounds_cum_time[[#This Row],[2]],rounds_cum_time[2],1),"."))</f>
        <v>39.</v>
      </c>
      <c r="L93" s="142" t="str">
        <f>IF(ISBLANK(laps_times[[#This Row],[3]]),"DNF",CONCATENATE(RANK(rounds_cum_time[[#This Row],[3]],rounds_cum_time[3],1),"."))</f>
        <v>42.</v>
      </c>
      <c r="M93" s="142" t="str">
        <f>IF(ISBLANK(laps_times[[#This Row],[4]]),"DNF",CONCATENATE(RANK(rounds_cum_time[[#This Row],[4]],rounds_cum_time[4],1),"."))</f>
        <v>50.</v>
      </c>
      <c r="N93" s="142" t="str">
        <f>IF(ISBLANK(laps_times[[#This Row],[5]]),"DNF",CONCATENATE(RANK(rounds_cum_time[[#This Row],[5]],rounds_cum_time[5],1),"."))</f>
        <v>58.</v>
      </c>
      <c r="O93" s="142" t="str">
        <f>IF(ISBLANK(laps_times[[#This Row],[6]]),"DNF",CONCATENATE(RANK(rounds_cum_time[[#This Row],[6]],rounds_cum_time[6],1),"."))</f>
        <v>62.</v>
      </c>
      <c r="P93" s="142" t="str">
        <f>IF(ISBLANK(laps_times[[#This Row],[7]]),"DNF",CONCATENATE(RANK(rounds_cum_time[[#This Row],[7]],rounds_cum_time[7],1),"."))</f>
        <v>68.</v>
      </c>
      <c r="Q93" s="142" t="str">
        <f>IF(ISBLANK(laps_times[[#This Row],[8]]),"DNF",CONCATENATE(RANK(rounds_cum_time[[#This Row],[8]],rounds_cum_time[8],1),"."))</f>
        <v>68.</v>
      </c>
      <c r="R93" s="142" t="str">
        <f>IF(ISBLANK(laps_times[[#This Row],[9]]),"DNF",CONCATENATE(RANK(rounds_cum_time[[#This Row],[9]],rounds_cum_time[9],1),"."))</f>
        <v>70.</v>
      </c>
      <c r="S93" s="142" t="str">
        <f>IF(ISBLANK(laps_times[[#This Row],[10]]),"DNF",CONCATENATE(RANK(rounds_cum_time[[#This Row],[10]],rounds_cum_time[10],1),"."))</f>
        <v>71.</v>
      </c>
      <c r="T93" s="142" t="str">
        <f>IF(ISBLANK(laps_times[[#This Row],[11]]),"DNF",CONCATENATE(RANK(rounds_cum_time[[#This Row],[11]],rounds_cum_time[11],1),"."))</f>
        <v>71.</v>
      </c>
      <c r="U93" s="142" t="str">
        <f>IF(ISBLANK(laps_times[[#This Row],[12]]),"DNF",CONCATENATE(RANK(rounds_cum_time[[#This Row],[12]],rounds_cum_time[12],1),"."))</f>
        <v>71.</v>
      </c>
      <c r="V93" s="142" t="str">
        <f>IF(ISBLANK(laps_times[[#This Row],[13]]),"DNF",CONCATENATE(RANK(rounds_cum_time[[#This Row],[13]],rounds_cum_time[13],1),"."))</f>
        <v>74.</v>
      </c>
      <c r="W93" s="142" t="str">
        <f>IF(ISBLANK(laps_times[[#This Row],[14]]),"DNF",CONCATENATE(RANK(rounds_cum_time[[#This Row],[14]],rounds_cum_time[14],1),"."))</f>
        <v>74.</v>
      </c>
      <c r="X93" s="142" t="str">
        <f>IF(ISBLANK(laps_times[[#This Row],[15]]),"DNF",CONCATENATE(RANK(rounds_cum_time[[#This Row],[15]],rounds_cum_time[15],1),"."))</f>
        <v>74.</v>
      </c>
      <c r="Y93" s="142" t="str">
        <f>IF(ISBLANK(laps_times[[#This Row],[16]]),"DNF",CONCATENATE(RANK(rounds_cum_time[[#This Row],[16]],rounds_cum_time[16],1),"."))</f>
        <v>74.</v>
      </c>
      <c r="Z93" s="142" t="str">
        <f>IF(ISBLANK(laps_times[[#This Row],[17]]),"DNF",CONCATENATE(RANK(rounds_cum_time[[#This Row],[17]],rounds_cum_time[17],1),"."))</f>
        <v>74.</v>
      </c>
      <c r="AA93" s="142" t="str">
        <f>IF(ISBLANK(laps_times[[#This Row],[18]]),"DNF",CONCATENATE(RANK(rounds_cum_time[[#This Row],[18]],rounds_cum_time[18],1),"."))</f>
        <v>75.</v>
      </c>
      <c r="AB93" s="142" t="str">
        <f>IF(ISBLANK(laps_times[[#This Row],[19]]),"DNF",CONCATENATE(RANK(rounds_cum_time[[#This Row],[19]],rounds_cum_time[19],1),"."))</f>
        <v>75.</v>
      </c>
      <c r="AC93" s="142" t="str">
        <f>IF(ISBLANK(laps_times[[#This Row],[20]]),"DNF",CONCATENATE(RANK(rounds_cum_time[[#This Row],[20]],rounds_cum_time[20],1),"."))</f>
        <v>77.</v>
      </c>
      <c r="AD93" s="142" t="str">
        <f>IF(ISBLANK(laps_times[[#This Row],[21]]),"DNF",CONCATENATE(RANK(rounds_cum_time[[#This Row],[21]],rounds_cum_time[21],1),"."))</f>
        <v>76.</v>
      </c>
      <c r="AE93" s="142" t="str">
        <f>IF(ISBLANK(laps_times[[#This Row],[22]]),"DNF",CONCATENATE(RANK(rounds_cum_time[[#This Row],[22]],rounds_cum_time[22],1),"."))</f>
        <v>76.</v>
      </c>
      <c r="AF93" s="142" t="str">
        <f>IF(ISBLANK(laps_times[[#This Row],[23]]),"DNF",CONCATENATE(RANK(rounds_cum_time[[#This Row],[23]],rounds_cum_time[23],1),"."))</f>
        <v>83.</v>
      </c>
      <c r="AG93" s="142" t="str">
        <f>IF(ISBLANK(laps_times[[#This Row],[24]]),"DNF",CONCATENATE(RANK(rounds_cum_time[[#This Row],[24]],rounds_cum_time[24],1),"."))</f>
        <v>83.</v>
      </c>
      <c r="AH93" s="142" t="str">
        <f>IF(ISBLANK(laps_times[[#This Row],[25]]),"DNF",CONCATENATE(RANK(rounds_cum_time[[#This Row],[25]],rounds_cum_time[25],1),"."))</f>
        <v>83.</v>
      </c>
      <c r="AI93" s="142" t="str">
        <f>IF(ISBLANK(laps_times[[#This Row],[26]]),"DNF",CONCATENATE(RANK(rounds_cum_time[[#This Row],[26]],rounds_cum_time[26],1),"."))</f>
        <v>83.</v>
      </c>
      <c r="AJ93" s="142" t="str">
        <f>IF(ISBLANK(laps_times[[#This Row],[27]]),"DNF",CONCATENATE(RANK(rounds_cum_time[[#This Row],[27]],rounds_cum_time[27],1),"."))</f>
        <v>84.</v>
      </c>
      <c r="AK93" s="142" t="str">
        <f>IF(ISBLANK(laps_times[[#This Row],[28]]),"DNF",CONCATENATE(RANK(rounds_cum_time[[#This Row],[28]],rounds_cum_time[28],1),"."))</f>
        <v>83.</v>
      </c>
      <c r="AL93" s="142" t="str">
        <f>IF(ISBLANK(laps_times[[#This Row],[29]]),"DNF",CONCATENATE(RANK(rounds_cum_time[[#This Row],[29]],rounds_cum_time[29],1),"."))</f>
        <v>83.</v>
      </c>
      <c r="AM93" s="142" t="str">
        <f>IF(ISBLANK(laps_times[[#This Row],[30]]),"DNF",CONCATENATE(RANK(rounds_cum_time[[#This Row],[30]],rounds_cum_time[30],1),"."))</f>
        <v>84.</v>
      </c>
      <c r="AN93" s="142" t="str">
        <f>IF(ISBLANK(laps_times[[#This Row],[31]]),"DNF",CONCATENATE(RANK(rounds_cum_time[[#This Row],[31]],rounds_cum_time[31],1),"."))</f>
        <v>85.</v>
      </c>
      <c r="AO93" s="142" t="str">
        <f>IF(ISBLANK(laps_times[[#This Row],[32]]),"DNF",CONCATENATE(RANK(rounds_cum_time[[#This Row],[32]],rounds_cum_time[32],1),"."))</f>
        <v>84.</v>
      </c>
      <c r="AP93" s="142" t="str">
        <f>IF(ISBLANK(laps_times[[#This Row],[33]]),"DNF",CONCATENATE(RANK(rounds_cum_time[[#This Row],[33]],rounds_cum_time[33],1),"."))</f>
        <v>85.</v>
      </c>
      <c r="AQ93" s="142" t="str">
        <f>IF(ISBLANK(laps_times[[#This Row],[34]]),"DNF",CONCATENATE(RANK(rounds_cum_time[[#This Row],[34]],rounds_cum_time[34],1),"."))</f>
        <v>85.</v>
      </c>
      <c r="AR93" s="142" t="str">
        <f>IF(ISBLANK(laps_times[[#This Row],[35]]),"DNF",CONCATENATE(RANK(rounds_cum_time[[#This Row],[35]],rounds_cum_time[35],1),"."))</f>
        <v>86.</v>
      </c>
      <c r="AS93" s="142" t="str">
        <f>IF(ISBLANK(laps_times[[#This Row],[36]]),"DNF",CONCATENATE(RANK(rounds_cum_time[[#This Row],[36]],rounds_cum_time[36],1),"."))</f>
        <v>86.</v>
      </c>
      <c r="AT93" s="142" t="str">
        <f>IF(ISBLANK(laps_times[[#This Row],[37]]),"DNF",CONCATENATE(RANK(rounds_cum_time[[#This Row],[37]],rounds_cum_time[37],1),"."))</f>
        <v>86.</v>
      </c>
      <c r="AU93" s="142" t="str">
        <f>IF(ISBLANK(laps_times[[#This Row],[38]]),"DNF",CONCATENATE(RANK(rounds_cum_time[[#This Row],[38]],rounds_cum_time[38],1),"."))</f>
        <v>87.</v>
      </c>
      <c r="AV93" s="142" t="str">
        <f>IF(ISBLANK(laps_times[[#This Row],[39]]),"DNF",CONCATENATE(RANK(rounds_cum_time[[#This Row],[39]],rounds_cum_time[39],1),"."))</f>
        <v>89.</v>
      </c>
      <c r="AW93" s="142" t="str">
        <f>IF(ISBLANK(laps_times[[#This Row],[40]]),"DNF",CONCATENATE(RANK(rounds_cum_time[[#This Row],[40]],rounds_cum_time[40],1),"."))</f>
        <v>89.</v>
      </c>
      <c r="AX93" s="142" t="str">
        <f>IF(ISBLANK(laps_times[[#This Row],[41]]),"DNF",CONCATENATE(RANK(rounds_cum_time[[#This Row],[41]],rounds_cum_time[41],1),"."))</f>
        <v>89.</v>
      </c>
      <c r="AY93" s="142" t="str">
        <f>IF(ISBLANK(laps_times[[#This Row],[42]]),"DNF",CONCATENATE(RANK(rounds_cum_time[[#This Row],[42]],rounds_cum_time[42],1),"."))</f>
        <v>89.</v>
      </c>
      <c r="AZ93" s="142" t="str">
        <f>IF(ISBLANK(laps_times[[#This Row],[43]]),"DNF",CONCATENATE(RANK(rounds_cum_time[[#This Row],[43]],rounds_cum_time[43],1),"."))</f>
        <v>88.</v>
      </c>
      <c r="BA93" s="142" t="str">
        <f>IF(ISBLANK(laps_times[[#This Row],[44]]),"DNF",CONCATENATE(RANK(rounds_cum_time[[#This Row],[44]],rounds_cum_time[44],1),"."))</f>
        <v>88.</v>
      </c>
      <c r="BB93" s="142" t="str">
        <f>IF(ISBLANK(laps_times[[#This Row],[45]]),"DNF",CONCATENATE(RANK(rounds_cum_time[[#This Row],[45]],rounds_cum_time[45],1),"."))</f>
        <v>87.</v>
      </c>
      <c r="BC93" s="142" t="str">
        <f>IF(ISBLANK(laps_times[[#This Row],[46]]),"DNF",CONCATENATE(RANK(rounds_cum_time[[#This Row],[46]],rounds_cum_time[46],1),"."))</f>
        <v>87.</v>
      </c>
      <c r="BD93" s="142" t="str">
        <f>IF(ISBLANK(laps_times[[#This Row],[47]]),"DNF",CONCATENATE(RANK(rounds_cum_time[[#This Row],[47]],rounds_cum_time[47],1),"."))</f>
        <v>87.</v>
      </c>
      <c r="BE93" s="142" t="str">
        <f>IF(ISBLANK(laps_times[[#This Row],[48]]),"DNF",CONCATENATE(RANK(rounds_cum_time[[#This Row],[48]],rounds_cum_time[48],1),"."))</f>
        <v>87.</v>
      </c>
      <c r="BF93" s="142" t="str">
        <f>IF(ISBLANK(laps_times[[#This Row],[49]]),"DNF",CONCATENATE(RANK(rounds_cum_time[[#This Row],[49]],rounds_cum_time[49],1),"."))</f>
        <v>87.</v>
      </c>
      <c r="BG93" s="142" t="str">
        <f>IF(ISBLANK(laps_times[[#This Row],[50]]),"DNF",CONCATENATE(RANK(rounds_cum_time[[#This Row],[50]],rounds_cum_time[50],1),"."))</f>
        <v>88.</v>
      </c>
      <c r="BH93" s="142" t="str">
        <f>IF(ISBLANK(laps_times[[#This Row],[51]]),"DNF",CONCATENATE(RANK(rounds_cum_time[[#This Row],[51]],rounds_cum_time[51],1),"."))</f>
        <v>88.</v>
      </c>
      <c r="BI93" s="142" t="str">
        <f>IF(ISBLANK(laps_times[[#This Row],[52]]),"DNF",CONCATENATE(RANK(rounds_cum_time[[#This Row],[52]],rounds_cum_time[52],1),"."))</f>
        <v>88.</v>
      </c>
      <c r="BJ93" s="142" t="str">
        <f>IF(ISBLANK(laps_times[[#This Row],[53]]),"DNF",CONCATENATE(RANK(rounds_cum_time[[#This Row],[53]],rounds_cum_time[53],1),"."))</f>
        <v>88.</v>
      </c>
      <c r="BK93" s="142" t="str">
        <f>IF(ISBLANK(laps_times[[#This Row],[54]]),"DNF",CONCATENATE(RANK(rounds_cum_time[[#This Row],[54]],rounds_cum_time[54],1),"."))</f>
        <v>88.</v>
      </c>
      <c r="BL93" s="142" t="str">
        <f>IF(ISBLANK(laps_times[[#This Row],[55]]),"DNF",CONCATENATE(RANK(rounds_cum_time[[#This Row],[55]],rounds_cum_time[55],1),"."))</f>
        <v>88.</v>
      </c>
      <c r="BM93" s="142" t="str">
        <f>IF(ISBLANK(laps_times[[#This Row],[56]]),"DNF",CONCATENATE(RANK(rounds_cum_time[[#This Row],[56]],rounds_cum_time[56],1),"."))</f>
        <v>88.</v>
      </c>
      <c r="BN93" s="142" t="str">
        <f>IF(ISBLANK(laps_times[[#This Row],[57]]),"DNF",CONCATENATE(RANK(rounds_cum_time[[#This Row],[57]],rounds_cum_time[57],1),"."))</f>
        <v>88.</v>
      </c>
      <c r="BO93" s="142" t="str">
        <f>IF(ISBLANK(laps_times[[#This Row],[58]]),"DNF",CONCATENATE(RANK(rounds_cum_time[[#This Row],[58]],rounds_cum_time[58],1),"."))</f>
        <v>88.</v>
      </c>
      <c r="BP93" s="142" t="str">
        <f>IF(ISBLANK(laps_times[[#This Row],[59]]),"DNF",CONCATENATE(RANK(rounds_cum_time[[#This Row],[59]],rounds_cum_time[59],1),"."))</f>
        <v>88.</v>
      </c>
      <c r="BQ93" s="142" t="str">
        <f>IF(ISBLANK(laps_times[[#This Row],[60]]),"DNF",CONCATENATE(RANK(rounds_cum_time[[#This Row],[60]],rounds_cum_time[60],1),"."))</f>
        <v>88.</v>
      </c>
      <c r="BR93" s="142" t="str">
        <f>IF(ISBLANK(laps_times[[#This Row],[61]]),"DNF",CONCATENATE(RANK(rounds_cum_time[[#This Row],[61]],rounds_cum_time[61],1),"."))</f>
        <v>88.</v>
      </c>
      <c r="BS93" s="142" t="str">
        <f>IF(ISBLANK(laps_times[[#This Row],[62]]),"DNF",CONCATENATE(RANK(rounds_cum_time[[#This Row],[62]],rounds_cum_time[62],1),"."))</f>
        <v>88.</v>
      </c>
      <c r="BT93" s="143" t="str">
        <f>IF(ISBLANK(laps_times[[#This Row],[63]]),"DNF",CONCATENATE(RANK(rounds_cum_time[[#This Row],[63]],rounds_cum_time[63],1),"."))</f>
        <v>88.</v>
      </c>
    </row>
    <row r="94" spans="2:72" x14ac:dyDescent="0.2">
      <c r="B94" s="130">
        <f>laps_times[[#This Row],[poř]]</f>
        <v>89</v>
      </c>
      <c r="C94" s="141">
        <f>laps_times[[#This Row],[s.č.]]</f>
        <v>74</v>
      </c>
      <c r="D94" s="131" t="str">
        <f>laps_times[[#This Row],[jméno]]</f>
        <v>Burger Pavel</v>
      </c>
      <c r="E94" s="132">
        <f>laps_times[[#This Row],[roč]]</f>
        <v>1974</v>
      </c>
      <c r="F94" s="132" t="str">
        <f>laps_times[[#This Row],[kat]]</f>
        <v>MB</v>
      </c>
      <c r="G94" s="132">
        <f>laps_times[[#This Row],[poř_kat]]</f>
        <v>38</v>
      </c>
      <c r="H94" s="131" t="str">
        <f>laps_times[[#This Row],[klub]]</f>
        <v>Maraton Klub Kladno</v>
      </c>
      <c r="I94" s="134">
        <f>laps_times[[#This Row],[celk. čas]]</f>
        <v>0.18663937500000002</v>
      </c>
      <c r="J94" s="142" t="str">
        <f>IF(ISBLANK(laps_times[[#This Row],[1]]),"DNF",CONCATENATE(RANK(rounds_cum_time[[#This Row],[1]],rounds_cum_time[1],1),"."))</f>
        <v>80.</v>
      </c>
      <c r="K94" s="142" t="str">
        <f>IF(ISBLANK(laps_times[[#This Row],[2]]),"DNF",CONCATENATE(RANK(rounds_cum_time[[#This Row],[2]],rounds_cum_time[2],1),"."))</f>
        <v>80.</v>
      </c>
      <c r="L94" s="142" t="str">
        <f>IF(ISBLANK(laps_times[[#This Row],[3]]),"DNF",CONCATENATE(RANK(rounds_cum_time[[#This Row],[3]],rounds_cum_time[3],1),"."))</f>
        <v>81.</v>
      </c>
      <c r="M94" s="142" t="str">
        <f>IF(ISBLANK(laps_times[[#This Row],[4]]),"DNF",CONCATENATE(RANK(rounds_cum_time[[#This Row],[4]],rounds_cum_time[4],1),"."))</f>
        <v>83.</v>
      </c>
      <c r="N94" s="142" t="str">
        <f>IF(ISBLANK(laps_times[[#This Row],[5]]),"DNF",CONCATENATE(RANK(rounds_cum_time[[#This Row],[5]],rounds_cum_time[5],1),"."))</f>
        <v>83.</v>
      </c>
      <c r="O94" s="142" t="str">
        <f>IF(ISBLANK(laps_times[[#This Row],[6]]),"DNF",CONCATENATE(RANK(rounds_cum_time[[#This Row],[6]],rounds_cum_time[6],1),"."))</f>
        <v>83.</v>
      </c>
      <c r="P94" s="142" t="str">
        <f>IF(ISBLANK(laps_times[[#This Row],[7]]),"DNF",CONCATENATE(RANK(rounds_cum_time[[#This Row],[7]],rounds_cum_time[7],1),"."))</f>
        <v>81.</v>
      </c>
      <c r="Q94" s="142" t="str">
        <f>IF(ISBLANK(laps_times[[#This Row],[8]]),"DNF",CONCATENATE(RANK(rounds_cum_time[[#This Row],[8]],rounds_cum_time[8],1),"."))</f>
        <v>81.</v>
      </c>
      <c r="R94" s="142" t="str">
        <f>IF(ISBLANK(laps_times[[#This Row],[9]]),"DNF",CONCATENATE(RANK(rounds_cum_time[[#This Row],[9]],rounds_cum_time[9],1),"."))</f>
        <v>81.</v>
      </c>
      <c r="S94" s="142" t="str">
        <f>IF(ISBLANK(laps_times[[#This Row],[10]]),"DNF",CONCATENATE(RANK(rounds_cum_time[[#This Row],[10]],rounds_cum_time[10],1),"."))</f>
        <v>82.</v>
      </c>
      <c r="T94" s="142" t="str">
        <f>IF(ISBLANK(laps_times[[#This Row],[11]]),"DNF",CONCATENATE(RANK(rounds_cum_time[[#This Row],[11]],rounds_cum_time[11],1),"."))</f>
        <v>83.</v>
      </c>
      <c r="U94" s="142" t="str">
        <f>IF(ISBLANK(laps_times[[#This Row],[12]]),"DNF",CONCATENATE(RANK(rounds_cum_time[[#This Row],[12]],rounds_cum_time[12],1),"."))</f>
        <v>82.</v>
      </c>
      <c r="V94" s="142" t="str">
        <f>IF(ISBLANK(laps_times[[#This Row],[13]]),"DNF",CONCATENATE(RANK(rounds_cum_time[[#This Row],[13]],rounds_cum_time[13],1),"."))</f>
        <v>83.</v>
      </c>
      <c r="W94" s="142" t="str">
        <f>IF(ISBLANK(laps_times[[#This Row],[14]]),"DNF",CONCATENATE(RANK(rounds_cum_time[[#This Row],[14]],rounds_cum_time[14],1),"."))</f>
        <v>83.</v>
      </c>
      <c r="X94" s="142" t="str">
        <f>IF(ISBLANK(laps_times[[#This Row],[15]]),"DNF",CONCATENATE(RANK(rounds_cum_time[[#This Row],[15]],rounds_cum_time[15],1),"."))</f>
        <v>83.</v>
      </c>
      <c r="Y94" s="142" t="str">
        <f>IF(ISBLANK(laps_times[[#This Row],[16]]),"DNF",CONCATENATE(RANK(rounds_cum_time[[#This Row],[16]],rounds_cum_time[16],1),"."))</f>
        <v>83.</v>
      </c>
      <c r="Z94" s="142" t="str">
        <f>IF(ISBLANK(laps_times[[#This Row],[17]]),"DNF",CONCATENATE(RANK(rounds_cum_time[[#This Row],[17]],rounds_cum_time[17],1),"."))</f>
        <v>83.</v>
      </c>
      <c r="AA94" s="142" t="str">
        <f>IF(ISBLANK(laps_times[[#This Row],[18]]),"DNF",CONCATENATE(RANK(rounds_cum_time[[#This Row],[18]],rounds_cum_time[18],1),"."))</f>
        <v>83.</v>
      </c>
      <c r="AB94" s="142" t="str">
        <f>IF(ISBLANK(laps_times[[#This Row],[19]]),"DNF",CONCATENATE(RANK(rounds_cum_time[[#This Row],[19]],rounds_cum_time[19],1),"."))</f>
        <v>83.</v>
      </c>
      <c r="AC94" s="142" t="str">
        <f>IF(ISBLANK(laps_times[[#This Row],[20]]),"DNF",CONCATENATE(RANK(rounds_cum_time[[#This Row],[20]],rounds_cum_time[20],1),"."))</f>
        <v>82.</v>
      </c>
      <c r="AD94" s="142" t="str">
        <f>IF(ISBLANK(laps_times[[#This Row],[21]]),"DNF",CONCATENATE(RANK(rounds_cum_time[[#This Row],[21]],rounds_cum_time[21],1),"."))</f>
        <v>83.</v>
      </c>
      <c r="AE94" s="142" t="str">
        <f>IF(ISBLANK(laps_times[[#This Row],[22]]),"DNF",CONCATENATE(RANK(rounds_cum_time[[#This Row],[22]],rounds_cum_time[22],1),"."))</f>
        <v>83.</v>
      </c>
      <c r="AF94" s="142" t="str">
        <f>IF(ISBLANK(laps_times[[#This Row],[23]]),"DNF",CONCATENATE(RANK(rounds_cum_time[[#This Row],[23]],rounds_cum_time[23],1),"."))</f>
        <v>82.</v>
      </c>
      <c r="AG94" s="142" t="str">
        <f>IF(ISBLANK(laps_times[[#This Row],[24]]),"DNF",CONCATENATE(RANK(rounds_cum_time[[#This Row],[24]],rounds_cum_time[24],1),"."))</f>
        <v>82.</v>
      </c>
      <c r="AH94" s="142" t="str">
        <f>IF(ISBLANK(laps_times[[#This Row],[25]]),"DNF",CONCATENATE(RANK(rounds_cum_time[[#This Row],[25]],rounds_cum_time[25],1),"."))</f>
        <v>82.</v>
      </c>
      <c r="AI94" s="142" t="str">
        <f>IF(ISBLANK(laps_times[[#This Row],[26]]),"DNF",CONCATENATE(RANK(rounds_cum_time[[#This Row],[26]],rounds_cum_time[26],1),"."))</f>
        <v>82.</v>
      </c>
      <c r="AJ94" s="142" t="str">
        <f>IF(ISBLANK(laps_times[[#This Row],[27]]),"DNF",CONCATENATE(RANK(rounds_cum_time[[#This Row],[27]],rounds_cum_time[27],1),"."))</f>
        <v>82.</v>
      </c>
      <c r="AK94" s="142" t="str">
        <f>IF(ISBLANK(laps_times[[#This Row],[28]]),"DNF",CONCATENATE(RANK(rounds_cum_time[[#This Row],[28]],rounds_cum_time[28],1),"."))</f>
        <v>81.</v>
      </c>
      <c r="AL94" s="142" t="str">
        <f>IF(ISBLANK(laps_times[[#This Row],[29]]),"DNF",CONCATENATE(RANK(rounds_cum_time[[#This Row],[29]],rounds_cum_time[29],1),"."))</f>
        <v>82.</v>
      </c>
      <c r="AM94" s="142" t="str">
        <f>IF(ISBLANK(laps_times[[#This Row],[30]]),"DNF",CONCATENATE(RANK(rounds_cum_time[[#This Row],[30]],rounds_cum_time[30],1),"."))</f>
        <v>81.</v>
      </c>
      <c r="AN94" s="142" t="str">
        <f>IF(ISBLANK(laps_times[[#This Row],[31]]),"DNF",CONCATENATE(RANK(rounds_cum_time[[#This Row],[31]],rounds_cum_time[31],1),"."))</f>
        <v>82.</v>
      </c>
      <c r="AO94" s="142" t="str">
        <f>IF(ISBLANK(laps_times[[#This Row],[32]]),"DNF",CONCATENATE(RANK(rounds_cum_time[[#This Row],[32]],rounds_cum_time[32],1),"."))</f>
        <v>82.</v>
      </c>
      <c r="AP94" s="142" t="str">
        <f>IF(ISBLANK(laps_times[[#This Row],[33]]),"DNF",CONCATENATE(RANK(rounds_cum_time[[#This Row],[33]],rounds_cum_time[33],1),"."))</f>
        <v>82.</v>
      </c>
      <c r="AQ94" s="142" t="str">
        <f>IF(ISBLANK(laps_times[[#This Row],[34]]),"DNF",CONCATENATE(RANK(rounds_cum_time[[#This Row],[34]],rounds_cum_time[34],1),"."))</f>
        <v>82.</v>
      </c>
      <c r="AR94" s="142" t="str">
        <f>IF(ISBLANK(laps_times[[#This Row],[35]]),"DNF",CONCATENATE(RANK(rounds_cum_time[[#This Row],[35]],rounds_cum_time[35],1),"."))</f>
        <v>82.</v>
      </c>
      <c r="AS94" s="142" t="str">
        <f>IF(ISBLANK(laps_times[[#This Row],[36]]),"DNF",CONCATENATE(RANK(rounds_cum_time[[#This Row],[36]],rounds_cum_time[36],1),"."))</f>
        <v>82.</v>
      </c>
      <c r="AT94" s="142" t="str">
        <f>IF(ISBLANK(laps_times[[#This Row],[37]]),"DNF",CONCATENATE(RANK(rounds_cum_time[[#This Row],[37]],rounds_cum_time[37],1),"."))</f>
        <v>85.</v>
      </c>
      <c r="AU94" s="142" t="str">
        <f>IF(ISBLANK(laps_times[[#This Row],[38]]),"DNF",CONCATENATE(RANK(rounds_cum_time[[#This Row],[38]],rounds_cum_time[38],1),"."))</f>
        <v>85.</v>
      </c>
      <c r="AV94" s="142" t="str">
        <f>IF(ISBLANK(laps_times[[#This Row],[39]]),"DNF",CONCATENATE(RANK(rounds_cum_time[[#This Row],[39]],rounds_cum_time[39],1),"."))</f>
        <v>86.</v>
      </c>
      <c r="AW94" s="142" t="str">
        <f>IF(ISBLANK(laps_times[[#This Row],[40]]),"DNF",CONCATENATE(RANK(rounds_cum_time[[#This Row],[40]],rounds_cum_time[40],1),"."))</f>
        <v>86.</v>
      </c>
      <c r="AX94" s="142" t="str">
        <f>IF(ISBLANK(laps_times[[#This Row],[41]]),"DNF",CONCATENATE(RANK(rounds_cum_time[[#This Row],[41]],rounds_cum_time[41],1),"."))</f>
        <v>88.</v>
      </c>
      <c r="AY94" s="142" t="str">
        <f>IF(ISBLANK(laps_times[[#This Row],[42]]),"DNF",CONCATENATE(RANK(rounds_cum_time[[#This Row],[42]],rounds_cum_time[42],1),"."))</f>
        <v>88.</v>
      </c>
      <c r="AZ94" s="142" t="str">
        <f>IF(ISBLANK(laps_times[[#This Row],[43]]),"DNF",CONCATENATE(RANK(rounds_cum_time[[#This Row],[43]],rounds_cum_time[43],1),"."))</f>
        <v>87.</v>
      </c>
      <c r="BA94" s="142" t="str">
        <f>IF(ISBLANK(laps_times[[#This Row],[44]]),"DNF",CONCATENATE(RANK(rounds_cum_time[[#This Row],[44]],rounds_cum_time[44],1),"."))</f>
        <v>87.</v>
      </c>
      <c r="BB94" s="142" t="str">
        <f>IF(ISBLANK(laps_times[[#This Row],[45]]),"DNF",CONCATENATE(RANK(rounds_cum_time[[#This Row],[45]],rounds_cum_time[45],1),"."))</f>
        <v>88.</v>
      </c>
      <c r="BC94" s="142" t="str">
        <f>IF(ISBLANK(laps_times[[#This Row],[46]]),"DNF",CONCATENATE(RANK(rounds_cum_time[[#This Row],[46]],rounds_cum_time[46],1),"."))</f>
        <v>88.</v>
      </c>
      <c r="BD94" s="142" t="str">
        <f>IF(ISBLANK(laps_times[[#This Row],[47]]),"DNF",CONCATENATE(RANK(rounds_cum_time[[#This Row],[47]],rounds_cum_time[47],1),"."))</f>
        <v>88.</v>
      </c>
      <c r="BE94" s="142" t="str">
        <f>IF(ISBLANK(laps_times[[#This Row],[48]]),"DNF",CONCATENATE(RANK(rounds_cum_time[[#This Row],[48]],rounds_cum_time[48],1),"."))</f>
        <v>89.</v>
      </c>
      <c r="BF94" s="142" t="str">
        <f>IF(ISBLANK(laps_times[[#This Row],[49]]),"DNF",CONCATENATE(RANK(rounds_cum_time[[#This Row],[49]],rounds_cum_time[49],1),"."))</f>
        <v>89.</v>
      </c>
      <c r="BG94" s="142" t="str">
        <f>IF(ISBLANK(laps_times[[#This Row],[50]]),"DNF",CONCATENATE(RANK(rounds_cum_time[[#This Row],[50]],rounds_cum_time[50],1),"."))</f>
        <v>89.</v>
      </c>
      <c r="BH94" s="142" t="str">
        <f>IF(ISBLANK(laps_times[[#This Row],[51]]),"DNF",CONCATENATE(RANK(rounds_cum_time[[#This Row],[51]],rounds_cum_time[51],1),"."))</f>
        <v>89.</v>
      </c>
      <c r="BI94" s="142" t="str">
        <f>IF(ISBLANK(laps_times[[#This Row],[52]]),"DNF",CONCATENATE(RANK(rounds_cum_time[[#This Row],[52]],rounds_cum_time[52],1),"."))</f>
        <v>89.</v>
      </c>
      <c r="BJ94" s="142" t="str">
        <f>IF(ISBLANK(laps_times[[#This Row],[53]]),"DNF",CONCATENATE(RANK(rounds_cum_time[[#This Row],[53]],rounds_cum_time[53],1),"."))</f>
        <v>89.</v>
      </c>
      <c r="BK94" s="142" t="str">
        <f>IF(ISBLANK(laps_times[[#This Row],[54]]),"DNF",CONCATENATE(RANK(rounds_cum_time[[#This Row],[54]],rounds_cum_time[54],1),"."))</f>
        <v>89.</v>
      </c>
      <c r="BL94" s="142" t="str">
        <f>IF(ISBLANK(laps_times[[#This Row],[55]]),"DNF",CONCATENATE(RANK(rounds_cum_time[[#This Row],[55]],rounds_cum_time[55],1),"."))</f>
        <v>89.</v>
      </c>
      <c r="BM94" s="142" t="str">
        <f>IF(ISBLANK(laps_times[[#This Row],[56]]),"DNF",CONCATENATE(RANK(rounds_cum_time[[#This Row],[56]],rounds_cum_time[56],1),"."))</f>
        <v>89.</v>
      </c>
      <c r="BN94" s="142" t="str">
        <f>IF(ISBLANK(laps_times[[#This Row],[57]]),"DNF",CONCATENATE(RANK(rounds_cum_time[[#This Row],[57]],rounds_cum_time[57],1),"."))</f>
        <v>89.</v>
      </c>
      <c r="BO94" s="142" t="str">
        <f>IF(ISBLANK(laps_times[[#This Row],[58]]),"DNF",CONCATENATE(RANK(rounds_cum_time[[#This Row],[58]],rounds_cum_time[58],1),"."))</f>
        <v>89.</v>
      </c>
      <c r="BP94" s="142" t="str">
        <f>IF(ISBLANK(laps_times[[#This Row],[59]]),"DNF",CONCATENATE(RANK(rounds_cum_time[[#This Row],[59]],rounds_cum_time[59],1),"."))</f>
        <v>89.</v>
      </c>
      <c r="BQ94" s="142" t="str">
        <f>IF(ISBLANK(laps_times[[#This Row],[60]]),"DNF",CONCATENATE(RANK(rounds_cum_time[[#This Row],[60]],rounds_cum_time[60],1),"."))</f>
        <v>89.</v>
      </c>
      <c r="BR94" s="142" t="str">
        <f>IF(ISBLANK(laps_times[[#This Row],[61]]),"DNF",CONCATENATE(RANK(rounds_cum_time[[#This Row],[61]],rounds_cum_time[61],1),"."))</f>
        <v>89.</v>
      </c>
      <c r="BS94" s="142" t="str">
        <f>IF(ISBLANK(laps_times[[#This Row],[62]]),"DNF",CONCATENATE(RANK(rounds_cum_time[[#This Row],[62]],rounds_cum_time[62],1),"."))</f>
        <v>89.</v>
      </c>
      <c r="BT94" s="143" t="str">
        <f>IF(ISBLANK(laps_times[[#This Row],[63]]),"DNF",CONCATENATE(RANK(rounds_cum_time[[#This Row],[63]],rounds_cum_time[63],1),"."))</f>
        <v>89.</v>
      </c>
    </row>
    <row r="95" spans="2:72" x14ac:dyDescent="0.2">
      <c r="B95" s="130">
        <f>laps_times[[#This Row],[poř]]</f>
        <v>90</v>
      </c>
      <c r="C95" s="141">
        <f>laps_times[[#This Row],[s.č.]]</f>
        <v>109</v>
      </c>
      <c r="D95" s="131" t="str">
        <f>laps_times[[#This Row],[jméno]]</f>
        <v>Falta Hynek</v>
      </c>
      <c r="E95" s="132">
        <f>laps_times[[#This Row],[roč]]</f>
        <v>1974</v>
      </c>
      <c r="F95" s="132" t="str">
        <f>laps_times[[#This Row],[kat]]</f>
        <v>MB</v>
      </c>
      <c r="G95" s="132">
        <f>laps_times[[#This Row],[poř_kat]]</f>
        <v>39</v>
      </c>
      <c r="H95" s="131" t="str">
        <f>laps_times[[#This Row],[klub]]</f>
        <v>Jihočeský klub maratonců</v>
      </c>
      <c r="I95" s="134">
        <f>laps_times[[#This Row],[celk. čas]]</f>
        <v>0.18730030092592595</v>
      </c>
      <c r="J95" s="142" t="str">
        <f>IF(ISBLANK(laps_times[[#This Row],[1]]),"DNF",CONCATENATE(RANK(rounds_cum_time[[#This Row],[1]],rounds_cum_time[1],1),"."))</f>
        <v>91.</v>
      </c>
      <c r="K95" s="142" t="str">
        <f>IF(ISBLANK(laps_times[[#This Row],[2]]),"DNF",CONCATENATE(RANK(rounds_cum_time[[#This Row],[2]],rounds_cum_time[2],1),"."))</f>
        <v>91.</v>
      </c>
      <c r="L95" s="142" t="str">
        <f>IF(ISBLANK(laps_times[[#This Row],[3]]),"DNF",CONCATENATE(RANK(rounds_cum_time[[#This Row],[3]],rounds_cum_time[3],1),"."))</f>
        <v>91.</v>
      </c>
      <c r="M95" s="142" t="str">
        <f>IF(ISBLANK(laps_times[[#This Row],[4]]),"DNF",CONCATENATE(RANK(rounds_cum_time[[#This Row],[4]],rounds_cum_time[4],1),"."))</f>
        <v>91.</v>
      </c>
      <c r="N95" s="142" t="str">
        <f>IF(ISBLANK(laps_times[[#This Row],[5]]),"DNF",CONCATENATE(RANK(rounds_cum_time[[#This Row],[5]],rounds_cum_time[5],1),"."))</f>
        <v>92.</v>
      </c>
      <c r="O95" s="142" t="str">
        <f>IF(ISBLANK(laps_times[[#This Row],[6]]),"DNF",CONCATENATE(RANK(rounds_cum_time[[#This Row],[6]],rounds_cum_time[6],1),"."))</f>
        <v>93.</v>
      </c>
      <c r="P95" s="142" t="str">
        <f>IF(ISBLANK(laps_times[[#This Row],[7]]),"DNF",CONCATENATE(RANK(rounds_cum_time[[#This Row],[7]],rounds_cum_time[7],1),"."))</f>
        <v>92.</v>
      </c>
      <c r="Q95" s="142" t="str">
        <f>IF(ISBLANK(laps_times[[#This Row],[8]]),"DNF",CONCATENATE(RANK(rounds_cum_time[[#This Row],[8]],rounds_cum_time[8],1),"."))</f>
        <v>93.</v>
      </c>
      <c r="R95" s="142" t="str">
        <f>IF(ISBLANK(laps_times[[#This Row],[9]]),"DNF",CONCATENATE(RANK(rounds_cum_time[[#This Row],[9]],rounds_cum_time[9],1),"."))</f>
        <v>93.</v>
      </c>
      <c r="S95" s="142" t="str">
        <f>IF(ISBLANK(laps_times[[#This Row],[10]]),"DNF",CONCATENATE(RANK(rounds_cum_time[[#This Row],[10]],rounds_cum_time[10],1),"."))</f>
        <v>93.</v>
      </c>
      <c r="T95" s="142" t="str">
        <f>IF(ISBLANK(laps_times[[#This Row],[11]]),"DNF",CONCATENATE(RANK(rounds_cum_time[[#This Row],[11]],rounds_cum_time[11],1),"."))</f>
        <v>92.</v>
      </c>
      <c r="U95" s="142" t="str">
        <f>IF(ISBLANK(laps_times[[#This Row],[12]]),"DNF",CONCATENATE(RANK(rounds_cum_time[[#This Row],[12]],rounds_cum_time[12],1),"."))</f>
        <v>92.</v>
      </c>
      <c r="V95" s="142" t="str">
        <f>IF(ISBLANK(laps_times[[#This Row],[13]]),"DNF",CONCATENATE(RANK(rounds_cum_time[[#This Row],[13]],rounds_cum_time[13],1),"."))</f>
        <v>92.</v>
      </c>
      <c r="W95" s="142" t="str">
        <f>IF(ISBLANK(laps_times[[#This Row],[14]]),"DNF",CONCATENATE(RANK(rounds_cum_time[[#This Row],[14]],rounds_cum_time[14],1),"."))</f>
        <v>91.</v>
      </c>
      <c r="X95" s="142" t="str">
        <f>IF(ISBLANK(laps_times[[#This Row],[15]]),"DNF",CONCATENATE(RANK(rounds_cum_time[[#This Row],[15]],rounds_cum_time[15],1),"."))</f>
        <v>91.</v>
      </c>
      <c r="Y95" s="142" t="str">
        <f>IF(ISBLANK(laps_times[[#This Row],[16]]),"DNF",CONCATENATE(RANK(rounds_cum_time[[#This Row],[16]],rounds_cum_time[16],1),"."))</f>
        <v>91.</v>
      </c>
      <c r="Z95" s="142" t="str">
        <f>IF(ISBLANK(laps_times[[#This Row],[17]]),"DNF",CONCATENATE(RANK(rounds_cum_time[[#This Row],[17]],rounds_cum_time[17],1),"."))</f>
        <v>91.</v>
      </c>
      <c r="AA95" s="142" t="str">
        <f>IF(ISBLANK(laps_times[[#This Row],[18]]),"DNF",CONCATENATE(RANK(rounds_cum_time[[#This Row],[18]],rounds_cum_time[18],1),"."))</f>
        <v>91.</v>
      </c>
      <c r="AB95" s="142" t="str">
        <f>IF(ISBLANK(laps_times[[#This Row],[19]]),"DNF",CONCATENATE(RANK(rounds_cum_time[[#This Row],[19]],rounds_cum_time[19],1),"."))</f>
        <v>91.</v>
      </c>
      <c r="AC95" s="142" t="str">
        <f>IF(ISBLANK(laps_times[[#This Row],[20]]),"DNF",CONCATENATE(RANK(rounds_cum_time[[#This Row],[20]],rounds_cum_time[20],1),"."))</f>
        <v>91.</v>
      </c>
      <c r="AD95" s="142" t="str">
        <f>IF(ISBLANK(laps_times[[#This Row],[21]]),"DNF",CONCATENATE(RANK(rounds_cum_time[[#This Row],[21]],rounds_cum_time[21],1),"."))</f>
        <v>91.</v>
      </c>
      <c r="AE95" s="142" t="str">
        <f>IF(ISBLANK(laps_times[[#This Row],[22]]),"DNF",CONCATENATE(RANK(rounds_cum_time[[#This Row],[22]],rounds_cum_time[22],1),"."))</f>
        <v>91.</v>
      </c>
      <c r="AF95" s="142" t="str">
        <f>IF(ISBLANK(laps_times[[#This Row],[23]]),"DNF",CONCATENATE(RANK(rounds_cum_time[[#This Row],[23]],rounds_cum_time[23],1),"."))</f>
        <v>91.</v>
      </c>
      <c r="AG95" s="142" t="str">
        <f>IF(ISBLANK(laps_times[[#This Row],[24]]),"DNF",CONCATENATE(RANK(rounds_cum_time[[#This Row],[24]],rounds_cum_time[24],1),"."))</f>
        <v>92.</v>
      </c>
      <c r="AH95" s="142" t="str">
        <f>IF(ISBLANK(laps_times[[#This Row],[25]]),"DNF",CONCATENATE(RANK(rounds_cum_time[[#This Row],[25]],rounds_cum_time[25],1),"."))</f>
        <v>92.</v>
      </c>
      <c r="AI95" s="142" t="str">
        <f>IF(ISBLANK(laps_times[[#This Row],[26]]),"DNF",CONCATENATE(RANK(rounds_cum_time[[#This Row],[26]],rounds_cum_time[26],1),"."))</f>
        <v>92.</v>
      </c>
      <c r="AJ95" s="142" t="str">
        <f>IF(ISBLANK(laps_times[[#This Row],[27]]),"DNF",CONCATENATE(RANK(rounds_cum_time[[#This Row],[27]],rounds_cum_time[27],1),"."))</f>
        <v>92.</v>
      </c>
      <c r="AK95" s="142" t="str">
        <f>IF(ISBLANK(laps_times[[#This Row],[28]]),"DNF",CONCATENATE(RANK(rounds_cum_time[[#This Row],[28]],rounds_cum_time[28],1),"."))</f>
        <v>91.</v>
      </c>
      <c r="AL95" s="142" t="str">
        <f>IF(ISBLANK(laps_times[[#This Row],[29]]),"DNF",CONCATENATE(RANK(rounds_cum_time[[#This Row],[29]],rounds_cum_time[29],1),"."))</f>
        <v>91.</v>
      </c>
      <c r="AM95" s="142" t="str">
        <f>IF(ISBLANK(laps_times[[#This Row],[30]]),"DNF",CONCATENATE(RANK(rounds_cum_time[[#This Row],[30]],rounds_cum_time[30],1),"."))</f>
        <v>91.</v>
      </c>
      <c r="AN95" s="142" t="str">
        <f>IF(ISBLANK(laps_times[[#This Row],[31]]),"DNF",CONCATENATE(RANK(rounds_cum_time[[#This Row],[31]],rounds_cum_time[31],1),"."))</f>
        <v>91.</v>
      </c>
      <c r="AO95" s="142" t="str">
        <f>IF(ISBLANK(laps_times[[#This Row],[32]]),"DNF",CONCATENATE(RANK(rounds_cum_time[[#This Row],[32]],rounds_cum_time[32],1),"."))</f>
        <v>90.</v>
      </c>
      <c r="AP95" s="142" t="str">
        <f>IF(ISBLANK(laps_times[[#This Row],[33]]),"DNF",CONCATENATE(RANK(rounds_cum_time[[#This Row],[33]],rounds_cum_time[33],1),"."))</f>
        <v>90.</v>
      </c>
      <c r="AQ95" s="142" t="str">
        <f>IF(ISBLANK(laps_times[[#This Row],[34]]),"DNF",CONCATENATE(RANK(rounds_cum_time[[#This Row],[34]],rounds_cum_time[34],1),"."))</f>
        <v>90.</v>
      </c>
      <c r="AR95" s="142" t="str">
        <f>IF(ISBLANK(laps_times[[#This Row],[35]]),"DNF",CONCATENATE(RANK(rounds_cum_time[[#This Row],[35]],rounds_cum_time[35],1),"."))</f>
        <v>90.</v>
      </c>
      <c r="AS95" s="142" t="str">
        <f>IF(ISBLANK(laps_times[[#This Row],[36]]),"DNF",CONCATENATE(RANK(rounds_cum_time[[#This Row],[36]],rounds_cum_time[36],1),"."))</f>
        <v>90.</v>
      </c>
      <c r="AT95" s="142" t="str">
        <f>IF(ISBLANK(laps_times[[#This Row],[37]]),"DNF",CONCATENATE(RANK(rounds_cum_time[[#This Row],[37]],rounds_cum_time[37],1),"."))</f>
        <v>90.</v>
      </c>
      <c r="AU95" s="142" t="str">
        <f>IF(ISBLANK(laps_times[[#This Row],[38]]),"DNF",CONCATENATE(RANK(rounds_cum_time[[#This Row],[38]],rounds_cum_time[38],1),"."))</f>
        <v>90.</v>
      </c>
      <c r="AV95" s="142" t="str">
        <f>IF(ISBLANK(laps_times[[#This Row],[39]]),"DNF",CONCATENATE(RANK(rounds_cum_time[[#This Row],[39]],rounds_cum_time[39],1),"."))</f>
        <v>90.</v>
      </c>
      <c r="AW95" s="142" t="str">
        <f>IF(ISBLANK(laps_times[[#This Row],[40]]),"DNF",CONCATENATE(RANK(rounds_cum_time[[#This Row],[40]],rounds_cum_time[40],1),"."))</f>
        <v>90.</v>
      </c>
      <c r="AX95" s="142" t="str">
        <f>IF(ISBLANK(laps_times[[#This Row],[41]]),"DNF",CONCATENATE(RANK(rounds_cum_time[[#This Row],[41]],rounds_cum_time[41],1),"."))</f>
        <v>90.</v>
      </c>
      <c r="AY95" s="142" t="str">
        <f>IF(ISBLANK(laps_times[[#This Row],[42]]),"DNF",CONCATENATE(RANK(rounds_cum_time[[#This Row],[42]],rounds_cum_time[42],1),"."))</f>
        <v>91.</v>
      </c>
      <c r="AZ95" s="142" t="str">
        <f>IF(ISBLANK(laps_times[[#This Row],[43]]),"DNF",CONCATENATE(RANK(rounds_cum_time[[#This Row],[43]],rounds_cum_time[43],1),"."))</f>
        <v>91.</v>
      </c>
      <c r="BA95" s="142" t="str">
        <f>IF(ISBLANK(laps_times[[#This Row],[44]]),"DNF",CONCATENATE(RANK(rounds_cum_time[[#This Row],[44]],rounds_cum_time[44],1),"."))</f>
        <v>91.</v>
      </c>
      <c r="BB95" s="142" t="str">
        <f>IF(ISBLANK(laps_times[[#This Row],[45]]),"DNF",CONCATENATE(RANK(rounds_cum_time[[#This Row],[45]],rounds_cum_time[45],1),"."))</f>
        <v>91.</v>
      </c>
      <c r="BC95" s="142" t="str">
        <f>IF(ISBLANK(laps_times[[#This Row],[46]]),"DNF",CONCATENATE(RANK(rounds_cum_time[[#This Row],[46]],rounds_cum_time[46],1),"."))</f>
        <v>91.</v>
      </c>
      <c r="BD95" s="142" t="str">
        <f>IF(ISBLANK(laps_times[[#This Row],[47]]),"DNF",CONCATENATE(RANK(rounds_cum_time[[#This Row],[47]],rounds_cum_time[47],1),"."))</f>
        <v>91.</v>
      </c>
      <c r="BE95" s="142" t="str">
        <f>IF(ISBLANK(laps_times[[#This Row],[48]]),"DNF",CONCATENATE(RANK(rounds_cum_time[[#This Row],[48]],rounds_cum_time[48],1),"."))</f>
        <v>91.</v>
      </c>
      <c r="BF95" s="142" t="str">
        <f>IF(ISBLANK(laps_times[[#This Row],[49]]),"DNF",CONCATENATE(RANK(rounds_cum_time[[#This Row],[49]],rounds_cum_time[49],1),"."))</f>
        <v>91.</v>
      </c>
      <c r="BG95" s="142" t="str">
        <f>IF(ISBLANK(laps_times[[#This Row],[50]]),"DNF",CONCATENATE(RANK(rounds_cum_time[[#This Row],[50]],rounds_cum_time[50],1),"."))</f>
        <v>91.</v>
      </c>
      <c r="BH95" s="142" t="str">
        <f>IF(ISBLANK(laps_times[[#This Row],[51]]),"DNF",CONCATENATE(RANK(rounds_cum_time[[#This Row],[51]],rounds_cum_time[51],1),"."))</f>
        <v>91.</v>
      </c>
      <c r="BI95" s="142" t="str">
        <f>IF(ISBLANK(laps_times[[#This Row],[52]]),"DNF",CONCATENATE(RANK(rounds_cum_time[[#This Row],[52]],rounds_cum_time[52],1),"."))</f>
        <v>91.</v>
      </c>
      <c r="BJ95" s="142" t="str">
        <f>IF(ISBLANK(laps_times[[#This Row],[53]]),"DNF",CONCATENATE(RANK(rounds_cum_time[[#This Row],[53]],rounds_cum_time[53],1),"."))</f>
        <v>91.</v>
      </c>
      <c r="BK95" s="142" t="str">
        <f>IF(ISBLANK(laps_times[[#This Row],[54]]),"DNF",CONCATENATE(RANK(rounds_cum_time[[#This Row],[54]],rounds_cum_time[54],1),"."))</f>
        <v>91.</v>
      </c>
      <c r="BL95" s="142" t="str">
        <f>IF(ISBLANK(laps_times[[#This Row],[55]]),"DNF",CONCATENATE(RANK(rounds_cum_time[[#This Row],[55]],rounds_cum_time[55],1),"."))</f>
        <v>91.</v>
      </c>
      <c r="BM95" s="142" t="str">
        <f>IF(ISBLANK(laps_times[[#This Row],[56]]),"DNF",CONCATENATE(RANK(rounds_cum_time[[#This Row],[56]],rounds_cum_time[56],1),"."))</f>
        <v>91.</v>
      </c>
      <c r="BN95" s="142" t="str">
        <f>IF(ISBLANK(laps_times[[#This Row],[57]]),"DNF",CONCATENATE(RANK(rounds_cum_time[[#This Row],[57]],rounds_cum_time[57],1),"."))</f>
        <v>91.</v>
      </c>
      <c r="BO95" s="142" t="str">
        <f>IF(ISBLANK(laps_times[[#This Row],[58]]),"DNF",CONCATENATE(RANK(rounds_cum_time[[#This Row],[58]],rounds_cum_time[58],1),"."))</f>
        <v>90.</v>
      </c>
      <c r="BP95" s="142" t="str">
        <f>IF(ISBLANK(laps_times[[#This Row],[59]]),"DNF",CONCATENATE(RANK(rounds_cum_time[[#This Row],[59]],rounds_cum_time[59],1),"."))</f>
        <v>90.</v>
      </c>
      <c r="BQ95" s="142" t="str">
        <f>IF(ISBLANK(laps_times[[#This Row],[60]]),"DNF",CONCATENATE(RANK(rounds_cum_time[[#This Row],[60]],rounds_cum_time[60],1),"."))</f>
        <v>90.</v>
      </c>
      <c r="BR95" s="142" t="str">
        <f>IF(ISBLANK(laps_times[[#This Row],[61]]),"DNF",CONCATENATE(RANK(rounds_cum_time[[#This Row],[61]],rounds_cum_time[61],1),"."))</f>
        <v>90.</v>
      </c>
      <c r="BS95" s="142" t="str">
        <f>IF(ISBLANK(laps_times[[#This Row],[62]]),"DNF",CONCATENATE(RANK(rounds_cum_time[[#This Row],[62]],rounds_cum_time[62],1),"."))</f>
        <v>90.</v>
      </c>
      <c r="BT95" s="143" t="str">
        <f>IF(ISBLANK(laps_times[[#This Row],[63]]),"DNF",CONCATENATE(RANK(rounds_cum_time[[#This Row],[63]],rounds_cum_time[63],1),"."))</f>
        <v>90.</v>
      </c>
    </row>
    <row r="96" spans="2:72" x14ac:dyDescent="0.2">
      <c r="B96" s="130">
        <f>laps_times[[#This Row],[poř]]</f>
        <v>91</v>
      </c>
      <c r="C96" s="141">
        <f>laps_times[[#This Row],[s.č.]]</f>
        <v>87</v>
      </c>
      <c r="D96" s="131" t="str">
        <f>laps_times[[#This Row],[jméno]]</f>
        <v>Kmuníčková Jana</v>
      </c>
      <c r="E96" s="132">
        <f>laps_times[[#This Row],[roč]]</f>
        <v>1984</v>
      </c>
      <c r="F96" s="132" t="str">
        <f>laps_times[[#This Row],[kat]]</f>
        <v>ZA</v>
      </c>
      <c r="G96" s="132">
        <f>laps_times[[#This Row],[poř_kat]]</f>
        <v>4</v>
      </c>
      <c r="H96" s="131" t="str">
        <f>laps_times[[#This Row],[klub]]</f>
        <v>Maraton Klub Kladno</v>
      </c>
      <c r="I96" s="134">
        <f>laps_times[[#This Row],[celk. čas]]</f>
        <v>0.18970322916666668</v>
      </c>
      <c r="J96" s="142" t="str">
        <f>IF(ISBLANK(laps_times[[#This Row],[1]]),"DNF",CONCATENATE(RANK(rounds_cum_time[[#This Row],[1]],rounds_cum_time[1],1),"."))</f>
        <v>95.</v>
      </c>
      <c r="K96" s="142" t="str">
        <f>IF(ISBLANK(laps_times[[#This Row],[2]]),"DNF",CONCATENATE(RANK(rounds_cum_time[[#This Row],[2]],rounds_cum_time[2],1),"."))</f>
        <v>93.</v>
      </c>
      <c r="L96" s="142" t="str">
        <f>IF(ISBLANK(laps_times[[#This Row],[3]]),"DNF",CONCATENATE(RANK(rounds_cum_time[[#This Row],[3]],rounds_cum_time[3],1),"."))</f>
        <v>92.</v>
      </c>
      <c r="M96" s="142" t="str">
        <f>IF(ISBLANK(laps_times[[#This Row],[4]]),"DNF",CONCATENATE(RANK(rounds_cum_time[[#This Row],[4]],rounds_cum_time[4],1),"."))</f>
        <v>92.</v>
      </c>
      <c r="N96" s="142" t="str">
        <f>IF(ISBLANK(laps_times[[#This Row],[5]]),"DNF",CONCATENATE(RANK(rounds_cum_time[[#This Row],[5]],rounds_cum_time[5],1),"."))</f>
        <v>94.</v>
      </c>
      <c r="O96" s="142" t="str">
        <f>IF(ISBLANK(laps_times[[#This Row],[6]]),"DNF",CONCATENATE(RANK(rounds_cum_time[[#This Row],[6]],rounds_cum_time[6],1),"."))</f>
        <v>95.</v>
      </c>
      <c r="P96" s="142" t="str">
        <f>IF(ISBLANK(laps_times[[#This Row],[7]]),"DNF",CONCATENATE(RANK(rounds_cum_time[[#This Row],[7]],rounds_cum_time[7],1),"."))</f>
        <v>96.</v>
      </c>
      <c r="Q96" s="142" t="str">
        <f>IF(ISBLANK(laps_times[[#This Row],[8]]),"DNF",CONCATENATE(RANK(rounds_cum_time[[#This Row],[8]],rounds_cum_time[8],1),"."))</f>
        <v>95.</v>
      </c>
      <c r="R96" s="142" t="str">
        <f>IF(ISBLANK(laps_times[[#This Row],[9]]),"DNF",CONCATENATE(RANK(rounds_cum_time[[#This Row],[9]],rounds_cum_time[9],1),"."))</f>
        <v>95.</v>
      </c>
      <c r="S96" s="142" t="str">
        <f>IF(ISBLANK(laps_times[[#This Row],[10]]),"DNF",CONCATENATE(RANK(rounds_cum_time[[#This Row],[10]],rounds_cum_time[10],1),"."))</f>
        <v>95.</v>
      </c>
      <c r="T96" s="142" t="str">
        <f>IF(ISBLANK(laps_times[[#This Row],[11]]),"DNF",CONCATENATE(RANK(rounds_cum_time[[#This Row],[11]],rounds_cum_time[11],1),"."))</f>
        <v>95.</v>
      </c>
      <c r="U96" s="142" t="str">
        <f>IF(ISBLANK(laps_times[[#This Row],[12]]),"DNF",CONCATENATE(RANK(rounds_cum_time[[#This Row],[12]],rounds_cum_time[12],1),"."))</f>
        <v>95.</v>
      </c>
      <c r="V96" s="142" t="str">
        <f>IF(ISBLANK(laps_times[[#This Row],[13]]),"DNF",CONCATENATE(RANK(rounds_cum_time[[#This Row],[13]],rounds_cum_time[13],1),"."))</f>
        <v>95.</v>
      </c>
      <c r="W96" s="142" t="str">
        <f>IF(ISBLANK(laps_times[[#This Row],[14]]),"DNF",CONCATENATE(RANK(rounds_cum_time[[#This Row],[14]],rounds_cum_time[14],1),"."))</f>
        <v>96.</v>
      </c>
      <c r="X96" s="142" t="str">
        <f>IF(ISBLANK(laps_times[[#This Row],[15]]),"DNF",CONCATENATE(RANK(rounds_cum_time[[#This Row],[15]],rounds_cum_time[15],1),"."))</f>
        <v>96.</v>
      </c>
      <c r="Y96" s="142" t="str">
        <f>IF(ISBLANK(laps_times[[#This Row],[16]]),"DNF",CONCATENATE(RANK(rounds_cum_time[[#This Row],[16]],rounds_cum_time[16],1),"."))</f>
        <v>96.</v>
      </c>
      <c r="Z96" s="142" t="str">
        <f>IF(ISBLANK(laps_times[[#This Row],[17]]),"DNF",CONCATENATE(RANK(rounds_cum_time[[#This Row],[17]],rounds_cum_time[17],1),"."))</f>
        <v>96.</v>
      </c>
      <c r="AA96" s="142" t="str">
        <f>IF(ISBLANK(laps_times[[#This Row],[18]]),"DNF",CONCATENATE(RANK(rounds_cum_time[[#This Row],[18]],rounds_cum_time[18],1),"."))</f>
        <v>96.</v>
      </c>
      <c r="AB96" s="142" t="str">
        <f>IF(ISBLANK(laps_times[[#This Row],[19]]),"DNF",CONCATENATE(RANK(rounds_cum_time[[#This Row],[19]],rounds_cum_time[19],1),"."))</f>
        <v>95.</v>
      </c>
      <c r="AC96" s="142" t="str">
        <f>IF(ISBLANK(laps_times[[#This Row],[20]]),"DNF",CONCATENATE(RANK(rounds_cum_time[[#This Row],[20]],rounds_cum_time[20],1),"."))</f>
        <v>95.</v>
      </c>
      <c r="AD96" s="142" t="str">
        <f>IF(ISBLANK(laps_times[[#This Row],[21]]),"DNF",CONCATENATE(RANK(rounds_cum_time[[#This Row],[21]],rounds_cum_time[21],1),"."))</f>
        <v>95.</v>
      </c>
      <c r="AE96" s="142" t="str">
        <f>IF(ISBLANK(laps_times[[#This Row],[22]]),"DNF",CONCATENATE(RANK(rounds_cum_time[[#This Row],[22]],rounds_cum_time[22],1),"."))</f>
        <v>95.</v>
      </c>
      <c r="AF96" s="142" t="str">
        <f>IF(ISBLANK(laps_times[[#This Row],[23]]),"DNF",CONCATENATE(RANK(rounds_cum_time[[#This Row],[23]],rounds_cum_time[23],1),"."))</f>
        <v>95.</v>
      </c>
      <c r="AG96" s="142" t="str">
        <f>IF(ISBLANK(laps_times[[#This Row],[24]]),"DNF",CONCATENATE(RANK(rounds_cum_time[[#This Row],[24]],rounds_cum_time[24],1),"."))</f>
        <v>95.</v>
      </c>
      <c r="AH96" s="142" t="str">
        <f>IF(ISBLANK(laps_times[[#This Row],[25]]),"DNF",CONCATENATE(RANK(rounds_cum_time[[#This Row],[25]],rounds_cum_time[25],1),"."))</f>
        <v>95.</v>
      </c>
      <c r="AI96" s="142" t="str">
        <f>IF(ISBLANK(laps_times[[#This Row],[26]]),"DNF",CONCATENATE(RANK(rounds_cum_time[[#This Row],[26]],rounds_cum_time[26],1),"."))</f>
        <v>95.</v>
      </c>
      <c r="AJ96" s="142" t="str">
        <f>IF(ISBLANK(laps_times[[#This Row],[27]]),"DNF",CONCATENATE(RANK(rounds_cum_time[[#This Row],[27]],rounds_cum_time[27],1),"."))</f>
        <v>95.</v>
      </c>
      <c r="AK96" s="142" t="str">
        <f>IF(ISBLANK(laps_times[[#This Row],[28]]),"DNF",CONCATENATE(RANK(rounds_cum_time[[#This Row],[28]],rounds_cum_time[28],1),"."))</f>
        <v>94.</v>
      </c>
      <c r="AL96" s="142" t="str">
        <f>IF(ISBLANK(laps_times[[#This Row],[29]]),"DNF",CONCATENATE(RANK(rounds_cum_time[[#This Row],[29]],rounds_cum_time[29],1),"."))</f>
        <v>94.</v>
      </c>
      <c r="AM96" s="142" t="str">
        <f>IF(ISBLANK(laps_times[[#This Row],[30]]),"DNF",CONCATENATE(RANK(rounds_cum_time[[#This Row],[30]],rounds_cum_time[30],1),"."))</f>
        <v>94.</v>
      </c>
      <c r="AN96" s="142" t="str">
        <f>IF(ISBLANK(laps_times[[#This Row],[31]]),"DNF",CONCATENATE(RANK(rounds_cum_time[[#This Row],[31]],rounds_cum_time[31],1),"."))</f>
        <v>94.</v>
      </c>
      <c r="AO96" s="142" t="str">
        <f>IF(ISBLANK(laps_times[[#This Row],[32]]),"DNF",CONCATENATE(RANK(rounds_cum_time[[#This Row],[32]],rounds_cum_time[32],1),"."))</f>
        <v>93.</v>
      </c>
      <c r="AP96" s="142" t="str">
        <f>IF(ISBLANK(laps_times[[#This Row],[33]]),"DNF",CONCATENATE(RANK(rounds_cum_time[[#This Row],[33]],rounds_cum_time[33],1),"."))</f>
        <v>93.</v>
      </c>
      <c r="AQ96" s="142" t="str">
        <f>IF(ISBLANK(laps_times[[#This Row],[34]]),"DNF",CONCATENATE(RANK(rounds_cum_time[[#This Row],[34]],rounds_cum_time[34],1),"."))</f>
        <v>93.</v>
      </c>
      <c r="AR96" s="142" t="str">
        <f>IF(ISBLANK(laps_times[[#This Row],[35]]),"DNF",CONCATENATE(RANK(rounds_cum_time[[#This Row],[35]],rounds_cum_time[35],1),"."))</f>
        <v>91.</v>
      </c>
      <c r="AS96" s="142" t="str">
        <f>IF(ISBLANK(laps_times[[#This Row],[36]]),"DNF",CONCATENATE(RANK(rounds_cum_time[[#This Row],[36]],rounds_cum_time[36],1),"."))</f>
        <v>91.</v>
      </c>
      <c r="AT96" s="142" t="str">
        <f>IF(ISBLANK(laps_times[[#This Row],[37]]),"DNF",CONCATENATE(RANK(rounds_cum_time[[#This Row],[37]],rounds_cum_time[37],1),"."))</f>
        <v>91.</v>
      </c>
      <c r="AU96" s="142" t="str">
        <f>IF(ISBLANK(laps_times[[#This Row],[38]]),"DNF",CONCATENATE(RANK(rounds_cum_time[[#This Row],[38]],rounds_cum_time[38],1),"."))</f>
        <v>91.</v>
      </c>
      <c r="AV96" s="142" t="str">
        <f>IF(ISBLANK(laps_times[[#This Row],[39]]),"DNF",CONCATENATE(RANK(rounds_cum_time[[#This Row],[39]],rounds_cum_time[39],1),"."))</f>
        <v>91.</v>
      </c>
      <c r="AW96" s="142" t="str">
        <f>IF(ISBLANK(laps_times[[#This Row],[40]]),"DNF",CONCATENATE(RANK(rounds_cum_time[[#This Row],[40]],rounds_cum_time[40],1),"."))</f>
        <v>91.</v>
      </c>
      <c r="AX96" s="142" t="str">
        <f>IF(ISBLANK(laps_times[[#This Row],[41]]),"DNF",CONCATENATE(RANK(rounds_cum_time[[#This Row],[41]],rounds_cum_time[41],1),"."))</f>
        <v>91.</v>
      </c>
      <c r="AY96" s="142" t="str">
        <f>IF(ISBLANK(laps_times[[#This Row],[42]]),"DNF",CONCATENATE(RANK(rounds_cum_time[[#This Row],[42]],rounds_cum_time[42],1),"."))</f>
        <v>90.</v>
      </c>
      <c r="AZ96" s="142" t="str">
        <f>IF(ISBLANK(laps_times[[#This Row],[43]]),"DNF",CONCATENATE(RANK(rounds_cum_time[[#This Row],[43]],rounds_cum_time[43],1),"."))</f>
        <v>90.</v>
      </c>
      <c r="BA96" s="142" t="str">
        <f>IF(ISBLANK(laps_times[[#This Row],[44]]),"DNF",CONCATENATE(RANK(rounds_cum_time[[#This Row],[44]],rounds_cum_time[44],1),"."))</f>
        <v>90.</v>
      </c>
      <c r="BB96" s="142" t="str">
        <f>IF(ISBLANK(laps_times[[#This Row],[45]]),"DNF",CONCATENATE(RANK(rounds_cum_time[[#This Row],[45]],rounds_cum_time[45],1),"."))</f>
        <v>90.</v>
      </c>
      <c r="BC96" s="142" t="str">
        <f>IF(ISBLANK(laps_times[[#This Row],[46]]),"DNF",CONCATENATE(RANK(rounds_cum_time[[#This Row],[46]],rounds_cum_time[46],1),"."))</f>
        <v>90.</v>
      </c>
      <c r="BD96" s="142" t="str">
        <f>IF(ISBLANK(laps_times[[#This Row],[47]]),"DNF",CONCATENATE(RANK(rounds_cum_time[[#This Row],[47]],rounds_cum_time[47],1),"."))</f>
        <v>90.</v>
      </c>
      <c r="BE96" s="142" t="str">
        <f>IF(ISBLANK(laps_times[[#This Row],[48]]),"DNF",CONCATENATE(RANK(rounds_cum_time[[#This Row],[48]],rounds_cum_time[48],1),"."))</f>
        <v>90.</v>
      </c>
      <c r="BF96" s="142" t="str">
        <f>IF(ISBLANK(laps_times[[#This Row],[49]]),"DNF",CONCATENATE(RANK(rounds_cum_time[[#This Row],[49]],rounds_cum_time[49],1),"."))</f>
        <v>90.</v>
      </c>
      <c r="BG96" s="142" t="str">
        <f>IF(ISBLANK(laps_times[[#This Row],[50]]),"DNF",CONCATENATE(RANK(rounds_cum_time[[#This Row],[50]],rounds_cum_time[50],1),"."))</f>
        <v>90.</v>
      </c>
      <c r="BH96" s="142" t="str">
        <f>IF(ISBLANK(laps_times[[#This Row],[51]]),"DNF",CONCATENATE(RANK(rounds_cum_time[[#This Row],[51]],rounds_cum_time[51],1),"."))</f>
        <v>90.</v>
      </c>
      <c r="BI96" s="142" t="str">
        <f>IF(ISBLANK(laps_times[[#This Row],[52]]),"DNF",CONCATENATE(RANK(rounds_cum_time[[#This Row],[52]],rounds_cum_time[52],1),"."))</f>
        <v>90.</v>
      </c>
      <c r="BJ96" s="142" t="str">
        <f>IF(ISBLANK(laps_times[[#This Row],[53]]),"DNF",CONCATENATE(RANK(rounds_cum_time[[#This Row],[53]],rounds_cum_time[53],1),"."))</f>
        <v>90.</v>
      </c>
      <c r="BK96" s="142" t="str">
        <f>IF(ISBLANK(laps_times[[#This Row],[54]]),"DNF",CONCATENATE(RANK(rounds_cum_time[[#This Row],[54]],rounds_cum_time[54],1),"."))</f>
        <v>90.</v>
      </c>
      <c r="BL96" s="142" t="str">
        <f>IF(ISBLANK(laps_times[[#This Row],[55]]),"DNF",CONCATENATE(RANK(rounds_cum_time[[#This Row],[55]],rounds_cum_time[55],1),"."))</f>
        <v>90.</v>
      </c>
      <c r="BM96" s="142" t="str">
        <f>IF(ISBLANK(laps_times[[#This Row],[56]]),"DNF",CONCATENATE(RANK(rounds_cum_time[[#This Row],[56]],rounds_cum_time[56],1),"."))</f>
        <v>90.</v>
      </c>
      <c r="BN96" s="142" t="str">
        <f>IF(ISBLANK(laps_times[[#This Row],[57]]),"DNF",CONCATENATE(RANK(rounds_cum_time[[#This Row],[57]],rounds_cum_time[57],1),"."))</f>
        <v>90.</v>
      </c>
      <c r="BO96" s="142" t="str">
        <f>IF(ISBLANK(laps_times[[#This Row],[58]]),"DNF",CONCATENATE(RANK(rounds_cum_time[[#This Row],[58]],rounds_cum_time[58],1),"."))</f>
        <v>91.</v>
      </c>
      <c r="BP96" s="142" t="str">
        <f>IF(ISBLANK(laps_times[[#This Row],[59]]),"DNF",CONCATENATE(RANK(rounds_cum_time[[#This Row],[59]],rounds_cum_time[59],1),"."))</f>
        <v>91.</v>
      </c>
      <c r="BQ96" s="142" t="str">
        <f>IF(ISBLANK(laps_times[[#This Row],[60]]),"DNF",CONCATENATE(RANK(rounds_cum_time[[#This Row],[60]],rounds_cum_time[60],1),"."))</f>
        <v>91.</v>
      </c>
      <c r="BR96" s="142" t="str">
        <f>IF(ISBLANK(laps_times[[#This Row],[61]]),"DNF",CONCATENATE(RANK(rounds_cum_time[[#This Row],[61]],rounds_cum_time[61],1),"."))</f>
        <v>91.</v>
      </c>
      <c r="BS96" s="142" t="str">
        <f>IF(ISBLANK(laps_times[[#This Row],[62]]),"DNF",CONCATENATE(RANK(rounds_cum_time[[#This Row],[62]],rounds_cum_time[62],1),"."))</f>
        <v>91.</v>
      </c>
      <c r="BT96" s="143" t="str">
        <f>IF(ISBLANK(laps_times[[#This Row],[63]]),"DNF",CONCATENATE(RANK(rounds_cum_time[[#This Row],[63]],rounds_cum_time[63],1),"."))</f>
        <v>91.</v>
      </c>
    </row>
    <row r="97" spans="2:72" x14ac:dyDescent="0.2">
      <c r="B97" s="130">
        <f>laps_times[[#This Row],[poř]]</f>
        <v>92</v>
      </c>
      <c r="C97" s="141">
        <f>laps_times[[#This Row],[s.č.]]</f>
        <v>91</v>
      </c>
      <c r="D97" s="131" t="str">
        <f>laps_times[[#This Row],[jméno]]</f>
        <v>Toman Martin</v>
      </c>
      <c r="E97" s="132">
        <f>laps_times[[#This Row],[roč]]</f>
        <v>1971</v>
      </c>
      <c r="F97" s="132" t="str">
        <f>laps_times[[#This Row],[kat]]</f>
        <v>MB</v>
      </c>
      <c r="G97" s="132">
        <f>laps_times[[#This Row],[poř_kat]]</f>
        <v>40</v>
      </c>
      <c r="H97" s="131" t="str">
        <f>laps_times[[#This Row],[klub]]</f>
        <v>SK Babice</v>
      </c>
      <c r="I97" s="134">
        <f>laps_times[[#This Row],[celk. čas]]</f>
        <v>0.19053798611111109</v>
      </c>
      <c r="J97" s="142" t="str">
        <f>IF(ISBLANK(laps_times[[#This Row],[1]]),"DNF",CONCATENATE(RANK(rounds_cum_time[[#This Row],[1]],rounds_cum_time[1],1),"."))</f>
        <v>92.</v>
      </c>
      <c r="K97" s="142" t="str">
        <f>IF(ISBLANK(laps_times[[#This Row],[2]]),"DNF",CONCATENATE(RANK(rounds_cum_time[[#This Row],[2]],rounds_cum_time[2],1),"."))</f>
        <v>92.</v>
      </c>
      <c r="L97" s="142" t="str">
        <f>IF(ISBLANK(laps_times[[#This Row],[3]]),"DNF",CONCATENATE(RANK(rounds_cum_time[[#This Row],[3]],rounds_cum_time[3],1),"."))</f>
        <v>97.</v>
      </c>
      <c r="M97" s="142" t="str">
        <f>IF(ISBLANK(laps_times[[#This Row],[4]]),"DNF",CONCATENATE(RANK(rounds_cum_time[[#This Row],[4]],rounds_cum_time[4],1),"."))</f>
        <v>100.</v>
      </c>
      <c r="N97" s="142" t="str">
        <f>IF(ISBLANK(laps_times[[#This Row],[5]]),"DNF",CONCATENATE(RANK(rounds_cum_time[[#This Row],[5]],rounds_cum_time[5],1),"."))</f>
        <v>102.</v>
      </c>
      <c r="O97" s="142" t="str">
        <f>IF(ISBLANK(laps_times[[#This Row],[6]]),"DNF",CONCATENATE(RANK(rounds_cum_time[[#This Row],[6]],rounds_cum_time[6],1),"."))</f>
        <v>101.</v>
      </c>
      <c r="P97" s="142" t="str">
        <f>IF(ISBLANK(laps_times[[#This Row],[7]]),"DNF",CONCATENATE(RANK(rounds_cum_time[[#This Row],[7]],rounds_cum_time[7],1),"."))</f>
        <v>101.</v>
      </c>
      <c r="Q97" s="142" t="str">
        <f>IF(ISBLANK(laps_times[[#This Row],[8]]),"DNF",CONCATENATE(RANK(rounds_cum_time[[#This Row],[8]],rounds_cum_time[8],1),"."))</f>
        <v>101.</v>
      </c>
      <c r="R97" s="142" t="str">
        <f>IF(ISBLANK(laps_times[[#This Row],[9]]),"DNF",CONCATENATE(RANK(rounds_cum_time[[#This Row],[9]],rounds_cum_time[9],1),"."))</f>
        <v>99.</v>
      </c>
      <c r="S97" s="142" t="str">
        <f>IF(ISBLANK(laps_times[[#This Row],[10]]),"DNF",CONCATENATE(RANK(rounds_cum_time[[#This Row],[10]],rounds_cum_time[10],1),"."))</f>
        <v>102.</v>
      </c>
      <c r="T97" s="142" t="str">
        <f>IF(ISBLANK(laps_times[[#This Row],[11]]),"DNF",CONCATENATE(RANK(rounds_cum_time[[#This Row],[11]],rounds_cum_time[11],1),"."))</f>
        <v>102.</v>
      </c>
      <c r="U97" s="142" t="str">
        <f>IF(ISBLANK(laps_times[[#This Row],[12]]),"DNF",CONCATENATE(RANK(rounds_cum_time[[#This Row],[12]],rounds_cum_time[12],1),"."))</f>
        <v>102.</v>
      </c>
      <c r="V97" s="142" t="str">
        <f>IF(ISBLANK(laps_times[[#This Row],[13]]),"DNF",CONCATENATE(RANK(rounds_cum_time[[#This Row],[13]],rounds_cum_time[13],1),"."))</f>
        <v>102.</v>
      </c>
      <c r="W97" s="142" t="str">
        <f>IF(ISBLANK(laps_times[[#This Row],[14]]),"DNF",CONCATENATE(RANK(rounds_cum_time[[#This Row],[14]],rounds_cum_time[14],1),"."))</f>
        <v>101.</v>
      </c>
      <c r="X97" s="142" t="str">
        <f>IF(ISBLANK(laps_times[[#This Row],[15]]),"DNF",CONCATENATE(RANK(rounds_cum_time[[#This Row],[15]],rounds_cum_time[15],1),"."))</f>
        <v>102.</v>
      </c>
      <c r="Y97" s="142" t="str">
        <f>IF(ISBLANK(laps_times[[#This Row],[16]]),"DNF",CONCATENATE(RANK(rounds_cum_time[[#This Row],[16]],rounds_cum_time[16],1),"."))</f>
        <v>100.</v>
      </c>
      <c r="Z97" s="142" t="str">
        <f>IF(ISBLANK(laps_times[[#This Row],[17]]),"DNF",CONCATENATE(RANK(rounds_cum_time[[#This Row],[17]],rounds_cum_time[17],1),"."))</f>
        <v>100.</v>
      </c>
      <c r="AA97" s="142" t="str">
        <f>IF(ISBLANK(laps_times[[#This Row],[18]]),"DNF",CONCATENATE(RANK(rounds_cum_time[[#This Row],[18]],rounds_cum_time[18],1),"."))</f>
        <v>100.</v>
      </c>
      <c r="AB97" s="142" t="str">
        <f>IF(ISBLANK(laps_times[[#This Row],[19]]),"DNF",CONCATENATE(RANK(rounds_cum_time[[#This Row],[19]],rounds_cum_time[19],1),"."))</f>
        <v>100.</v>
      </c>
      <c r="AC97" s="142" t="str">
        <f>IF(ISBLANK(laps_times[[#This Row],[20]]),"DNF",CONCATENATE(RANK(rounds_cum_time[[#This Row],[20]],rounds_cum_time[20],1),"."))</f>
        <v>100.</v>
      </c>
      <c r="AD97" s="142" t="str">
        <f>IF(ISBLANK(laps_times[[#This Row],[21]]),"DNF",CONCATENATE(RANK(rounds_cum_time[[#This Row],[21]],rounds_cum_time[21],1),"."))</f>
        <v>100.</v>
      </c>
      <c r="AE97" s="142" t="str">
        <f>IF(ISBLANK(laps_times[[#This Row],[22]]),"DNF",CONCATENATE(RANK(rounds_cum_time[[#This Row],[22]],rounds_cum_time[22],1),"."))</f>
        <v>100.</v>
      </c>
      <c r="AF97" s="142" t="str">
        <f>IF(ISBLANK(laps_times[[#This Row],[23]]),"DNF",CONCATENATE(RANK(rounds_cum_time[[#This Row],[23]],rounds_cum_time[23],1),"."))</f>
        <v>100.</v>
      </c>
      <c r="AG97" s="142" t="str">
        <f>IF(ISBLANK(laps_times[[#This Row],[24]]),"DNF",CONCATENATE(RANK(rounds_cum_time[[#This Row],[24]],rounds_cum_time[24],1),"."))</f>
        <v>100.</v>
      </c>
      <c r="AH97" s="142" t="str">
        <f>IF(ISBLANK(laps_times[[#This Row],[25]]),"DNF",CONCATENATE(RANK(rounds_cum_time[[#This Row],[25]],rounds_cum_time[25],1),"."))</f>
        <v>100.</v>
      </c>
      <c r="AI97" s="142" t="str">
        <f>IF(ISBLANK(laps_times[[#This Row],[26]]),"DNF",CONCATENATE(RANK(rounds_cum_time[[#This Row],[26]],rounds_cum_time[26],1),"."))</f>
        <v>100.</v>
      </c>
      <c r="AJ97" s="142" t="str">
        <f>IF(ISBLANK(laps_times[[#This Row],[27]]),"DNF",CONCATENATE(RANK(rounds_cum_time[[#This Row],[27]],rounds_cum_time[27],1),"."))</f>
        <v>100.</v>
      </c>
      <c r="AK97" s="142" t="str">
        <f>IF(ISBLANK(laps_times[[#This Row],[28]]),"DNF",CONCATENATE(RANK(rounds_cum_time[[#This Row],[28]],rounds_cum_time[28],1),"."))</f>
        <v>98.</v>
      </c>
      <c r="AL97" s="142" t="str">
        <f>IF(ISBLANK(laps_times[[#This Row],[29]]),"DNF",CONCATENATE(RANK(rounds_cum_time[[#This Row],[29]],rounds_cum_time[29],1),"."))</f>
        <v>98.</v>
      </c>
      <c r="AM97" s="142" t="str">
        <f>IF(ISBLANK(laps_times[[#This Row],[30]]),"DNF",CONCATENATE(RANK(rounds_cum_time[[#This Row],[30]],rounds_cum_time[30],1),"."))</f>
        <v>97.</v>
      </c>
      <c r="AN97" s="142" t="str">
        <f>IF(ISBLANK(laps_times[[#This Row],[31]]),"DNF",CONCATENATE(RANK(rounds_cum_time[[#This Row],[31]],rounds_cum_time[31],1),"."))</f>
        <v>98.</v>
      </c>
      <c r="AO97" s="142" t="str">
        <f>IF(ISBLANK(laps_times[[#This Row],[32]]),"DNF",CONCATENATE(RANK(rounds_cum_time[[#This Row],[32]],rounds_cum_time[32],1),"."))</f>
        <v>96.</v>
      </c>
      <c r="AP97" s="142" t="str">
        <f>IF(ISBLANK(laps_times[[#This Row],[33]]),"DNF",CONCATENATE(RANK(rounds_cum_time[[#This Row],[33]],rounds_cum_time[33],1),"."))</f>
        <v>96.</v>
      </c>
      <c r="AQ97" s="142" t="str">
        <f>IF(ISBLANK(laps_times[[#This Row],[34]]),"DNF",CONCATENATE(RANK(rounds_cum_time[[#This Row],[34]],rounds_cum_time[34],1),"."))</f>
        <v>96.</v>
      </c>
      <c r="AR97" s="142" t="str">
        <f>IF(ISBLANK(laps_times[[#This Row],[35]]),"DNF",CONCATENATE(RANK(rounds_cum_time[[#This Row],[35]],rounds_cum_time[35],1),"."))</f>
        <v>96.</v>
      </c>
      <c r="AS97" s="142" t="str">
        <f>IF(ISBLANK(laps_times[[#This Row],[36]]),"DNF",CONCATENATE(RANK(rounds_cum_time[[#This Row],[36]],rounds_cum_time[36],1),"."))</f>
        <v>96.</v>
      </c>
      <c r="AT97" s="142" t="str">
        <f>IF(ISBLANK(laps_times[[#This Row],[37]]),"DNF",CONCATENATE(RANK(rounds_cum_time[[#This Row],[37]],rounds_cum_time[37],1),"."))</f>
        <v>96.</v>
      </c>
      <c r="AU97" s="142" t="str">
        <f>IF(ISBLANK(laps_times[[#This Row],[38]]),"DNF",CONCATENATE(RANK(rounds_cum_time[[#This Row],[38]],rounds_cum_time[38],1),"."))</f>
        <v>96.</v>
      </c>
      <c r="AV97" s="142" t="str">
        <f>IF(ISBLANK(laps_times[[#This Row],[39]]),"DNF",CONCATENATE(RANK(rounds_cum_time[[#This Row],[39]],rounds_cum_time[39],1),"."))</f>
        <v>96.</v>
      </c>
      <c r="AW97" s="142" t="str">
        <f>IF(ISBLANK(laps_times[[#This Row],[40]]),"DNF",CONCATENATE(RANK(rounds_cum_time[[#This Row],[40]],rounds_cum_time[40],1),"."))</f>
        <v>96.</v>
      </c>
      <c r="AX97" s="142" t="str">
        <f>IF(ISBLANK(laps_times[[#This Row],[41]]),"DNF",CONCATENATE(RANK(rounds_cum_time[[#This Row],[41]],rounds_cum_time[41],1),"."))</f>
        <v>95.</v>
      </c>
      <c r="AY97" s="142" t="str">
        <f>IF(ISBLANK(laps_times[[#This Row],[42]]),"DNF",CONCATENATE(RANK(rounds_cum_time[[#This Row],[42]],rounds_cum_time[42],1),"."))</f>
        <v>95.</v>
      </c>
      <c r="AZ97" s="142" t="str">
        <f>IF(ISBLANK(laps_times[[#This Row],[43]]),"DNF",CONCATENATE(RANK(rounds_cum_time[[#This Row],[43]],rounds_cum_time[43],1),"."))</f>
        <v>95.</v>
      </c>
      <c r="BA97" s="142" t="str">
        <f>IF(ISBLANK(laps_times[[#This Row],[44]]),"DNF",CONCATENATE(RANK(rounds_cum_time[[#This Row],[44]],rounds_cum_time[44],1),"."))</f>
        <v>95.</v>
      </c>
      <c r="BB97" s="142" t="str">
        <f>IF(ISBLANK(laps_times[[#This Row],[45]]),"DNF",CONCATENATE(RANK(rounds_cum_time[[#This Row],[45]],rounds_cum_time[45],1),"."))</f>
        <v>95.</v>
      </c>
      <c r="BC97" s="142" t="str">
        <f>IF(ISBLANK(laps_times[[#This Row],[46]]),"DNF",CONCATENATE(RANK(rounds_cum_time[[#This Row],[46]],rounds_cum_time[46],1),"."))</f>
        <v>95.</v>
      </c>
      <c r="BD97" s="142" t="str">
        <f>IF(ISBLANK(laps_times[[#This Row],[47]]),"DNF",CONCATENATE(RANK(rounds_cum_time[[#This Row],[47]],rounds_cum_time[47],1),"."))</f>
        <v>95.</v>
      </c>
      <c r="BE97" s="142" t="str">
        <f>IF(ISBLANK(laps_times[[#This Row],[48]]),"DNF",CONCATENATE(RANK(rounds_cum_time[[#This Row],[48]],rounds_cum_time[48],1),"."))</f>
        <v>95.</v>
      </c>
      <c r="BF97" s="142" t="str">
        <f>IF(ISBLANK(laps_times[[#This Row],[49]]),"DNF",CONCATENATE(RANK(rounds_cum_time[[#This Row],[49]],rounds_cum_time[49],1),"."))</f>
        <v>95.</v>
      </c>
      <c r="BG97" s="142" t="str">
        <f>IF(ISBLANK(laps_times[[#This Row],[50]]),"DNF",CONCATENATE(RANK(rounds_cum_time[[#This Row],[50]],rounds_cum_time[50],1),"."))</f>
        <v>95.</v>
      </c>
      <c r="BH97" s="142" t="str">
        <f>IF(ISBLANK(laps_times[[#This Row],[51]]),"DNF",CONCATENATE(RANK(rounds_cum_time[[#This Row],[51]],rounds_cum_time[51],1),"."))</f>
        <v>95.</v>
      </c>
      <c r="BI97" s="142" t="str">
        <f>IF(ISBLANK(laps_times[[#This Row],[52]]),"DNF",CONCATENATE(RANK(rounds_cum_time[[#This Row],[52]],rounds_cum_time[52],1),"."))</f>
        <v>95.</v>
      </c>
      <c r="BJ97" s="142" t="str">
        <f>IF(ISBLANK(laps_times[[#This Row],[53]]),"DNF",CONCATENATE(RANK(rounds_cum_time[[#This Row],[53]],rounds_cum_time[53],1),"."))</f>
        <v>95.</v>
      </c>
      <c r="BK97" s="142" t="str">
        <f>IF(ISBLANK(laps_times[[#This Row],[54]]),"DNF",CONCATENATE(RANK(rounds_cum_time[[#This Row],[54]],rounds_cum_time[54],1),"."))</f>
        <v>95.</v>
      </c>
      <c r="BL97" s="142" t="str">
        <f>IF(ISBLANK(laps_times[[#This Row],[55]]),"DNF",CONCATENATE(RANK(rounds_cum_time[[#This Row],[55]],rounds_cum_time[55],1),"."))</f>
        <v>95.</v>
      </c>
      <c r="BM97" s="142" t="str">
        <f>IF(ISBLANK(laps_times[[#This Row],[56]]),"DNF",CONCATENATE(RANK(rounds_cum_time[[#This Row],[56]],rounds_cum_time[56],1),"."))</f>
        <v>95.</v>
      </c>
      <c r="BN97" s="142" t="str">
        <f>IF(ISBLANK(laps_times[[#This Row],[57]]),"DNF",CONCATENATE(RANK(rounds_cum_time[[#This Row],[57]],rounds_cum_time[57],1),"."))</f>
        <v>95.</v>
      </c>
      <c r="BO97" s="142" t="str">
        <f>IF(ISBLANK(laps_times[[#This Row],[58]]),"DNF",CONCATENATE(RANK(rounds_cum_time[[#This Row],[58]],rounds_cum_time[58],1),"."))</f>
        <v>93.</v>
      </c>
      <c r="BP97" s="142" t="str">
        <f>IF(ISBLANK(laps_times[[#This Row],[59]]),"DNF",CONCATENATE(RANK(rounds_cum_time[[#This Row],[59]],rounds_cum_time[59],1),"."))</f>
        <v>92.</v>
      </c>
      <c r="BQ97" s="142" t="str">
        <f>IF(ISBLANK(laps_times[[#This Row],[60]]),"DNF",CONCATENATE(RANK(rounds_cum_time[[#This Row],[60]],rounds_cum_time[60],1),"."))</f>
        <v>92.</v>
      </c>
      <c r="BR97" s="142" t="str">
        <f>IF(ISBLANK(laps_times[[#This Row],[61]]),"DNF",CONCATENATE(RANK(rounds_cum_time[[#This Row],[61]],rounds_cum_time[61],1),"."))</f>
        <v>92.</v>
      </c>
      <c r="BS97" s="142" t="str">
        <f>IF(ISBLANK(laps_times[[#This Row],[62]]),"DNF",CONCATENATE(RANK(rounds_cum_time[[#This Row],[62]],rounds_cum_time[62],1),"."))</f>
        <v>92.</v>
      </c>
      <c r="BT97" s="143" t="str">
        <f>IF(ISBLANK(laps_times[[#This Row],[63]]),"DNF",CONCATENATE(RANK(rounds_cum_time[[#This Row],[63]],rounds_cum_time[63],1),"."))</f>
        <v>92.</v>
      </c>
    </row>
    <row r="98" spans="2:72" x14ac:dyDescent="0.2">
      <c r="B98" s="130">
        <f>laps_times[[#This Row],[poř]]</f>
        <v>93</v>
      </c>
      <c r="C98" s="141">
        <f>laps_times[[#This Row],[s.č.]]</f>
        <v>126</v>
      </c>
      <c r="D98" s="131" t="str">
        <f>laps_times[[#This Row],[jméno]]</f>
        <v>Mankowski Dariusz</v>
      </c>
      <c r="E98" s="132">
        <f>laps_times[[#This Row],[roč]]</f>
        <v>1966</v>
      </c>
      <c r="F98" s="132" t="str">
        <f>laps_times[[#This Row],[kat]]</f>
        <v>MB</v>
      </c>
      <c r="G98" s="132">
        <f>laps_times[[#This Row],[poř_kat]]</f>
        <v>41</v>
      </c>
      <c r="H98" s="131" t="str">
        <f>laps_times[[#This Row],[klub]]</f>
        <v>Jastrowie</v>
      </c>
      <c r="I98" s="134">
        <f>laps_times[[#This Row],[celk. čas]]</f>
        <v>0.19255326388888891</v>
      </c>
      <c r="J98" s="142" t="str">
        <f>IF(ISBLANK(laps_times[[#This Row],[1]]),"DNF",CONCATENATE(RANK(rounds_cum_time[[#This Row],[1]],rounds_cum_time[1],1),"."))</f>
        <v>96.</v>
      </c>
      <c r="K98" s="142" t="str">
        <f>IF(ISBLANK(laps_times[[#This Row],[2]]),"DNF",CONCATENATE(RANK(rounds_cum_time[[#This Row],[2]],rounds_cum_time[2],1),"."))</f>
        <v>95.</v>
      </c>
      <c r="L98" s="142" t="str">
        <f>IF(ISBLANK(laps_times[[#This Row],[3]]),"DNF",CONCATENATE(RANK(rounds_cum_time[[#This Row],[3]],rounds_cum_time[3],1),"."))</f>
        <v>94.</v>
      </c>
      <c r="M98" s="142" t="str">
        <f>IF(ISBLANK(laps_times[[#This Row],[4]]),"DNF",CONCATENATE(RANK(rounds_cum_time[[#This Row],[4]],rounds_cum_time[4],1),"."))</f>
        <v>94.</v>
      </c>
      <c r="N98" s="142" t="str">
        <f>IF(ISBLANK(laps_times[[#This Row],[5]]),"DNF",CONCATENATE(RANK(rounds_cum_time[[#This Row],[5]],rounds_cum_time[5],1),"."))</f>
        <v>93.</v>
      </c>
      <c r="O98" s="142" t="str">
        <f>IF(ISBLANK(laps_times[[#This Row],[6]]),"DNF",CONCATENATE(RANK(rounds_cum_time[[#This Row],[6]],rounds_cum_time[6],1),"."))</f>
        <v>92.</v>
      </c>
      <c r="P98" s="142" t="str">
        <f>IF(ISBLANK(laps_times[[#This Row],[7]]),"DNF",CONCATENATE(RANK(rounds_cum_time[[#This Row],[7]],rounds_cum_time[7],1),"."))</f>
        <v>91.</v>
      </c>
      <c r="Q98" s="142" t="str">
        <f>IF(ISBLANK(laps_times[[#This Row],[8]]),"DNF",CONCATENATE(RANK(rounds_cum_time[[#This Row],[8]],rounds_cum_time[8],1),"."))</f>
        <v>92.</v>
      </c>
      <c r="R98" s="142" t="str">
        <f>IF(ISBLANK(laps_times[[#This Row],[9]]),"DNF",CONCATENATE(RANK(rounds_cum_time[[#This Row],[9]],rounds_cum_time[9],1),"."))</f>
        <v>92.</v>
      </c>
      <c r="S98" s="142" t="str">
        <f>IF(ISBLANK(laps_times[[#This Row],[10]]),"DNF",CONCATENATE(RANK(rounds_cum_time[[#This Row],[10]],rounds_cum_time[10],1),"."))</f>
        <v>92.</v>
      </c>
      <c r="T98" s="142" t="str">
        <f>IF(ISBLANK(laps_times[[#This Row],[11]]),"DNF",CONCATENATE(RANK(rounds_cum_time[[#This Row],[11]],rounds_cum_time[11],1),"."))</f>
        <v>93.</v>
      </c>
      <c r="U98" s="142" t="str">
        <f>IF(ISBLANK(laps_times[[#This Row],[12]]),"DNF",CONCATENATE(RANK(rounds_cum_time[[#This Row],[12]],rounds_cum_time[12],1),"."))</f>
        <v>93.</v>
      </c>
      <c r="V98" s="142" t="str">
        <f>IF(ISBLANK(laps_times[[#This Row],[13]]),"DNF",CONCATENATE(RANK(rounds_cum_time[[#This Row],[13]],rounds_cum_time[13],1),"."))</f>
        <v>94.</v>
      </c>
      <c r="W98" s="142" t="str">
        <f>IF(ISBLANK(laps_times[[#This Row],[14]]),"DNF",CONCATENATE(RANK(rounds_cum_time[[#This Row],[14]],rounds_cum_time[14],1),"."))</f>
        <v>94.</v>
      </c>
      <c r="X98" s="142" t="str">
        <f>IF(ISBLANK(laps_times[[#This Row],[15]]),"DNF",CONCATENATE(RANK(rounds_cum_time[[#This Row],[15]],rounds_cum_time[15],1),"."))</f>
        <v>94.</v>
      </c>
      <c r="Y98" s="142" t="str">
        <f>IF(ISBLANK(laps_times[[#This Row],[16]]),"DNF",CONCATENATE(RANK(rounds_cum_time[[#This Row],[16]],rounds_cum_time[16],1),"."))</f>
        <v>94.</v>
      </c>
      <c r="Z98" s="142" t="str">
        <f>IF(ISBLANK(laps_times[[#This Row],[17]]),"DNF",CONCATENATE(RANK(rounds_cum_time[[#This Row],[17]],rounds_cum_time[17],1),"."))</f>
        <v>94.</v>
      </c>
      <c r="AA98" s="142" t="str">
        <f>IF(ISBLANK(laps_times[[#This Row],[18]]),"DNF",CONCATENATE(RANK(rounds_cum_time[[#This Row],[18]],rounds_cum_time[18],1),"."))</f>
        <v>94.</v>
      </c>
      <c r="AB98" s="142" t="str">
        <f>IF(ISBLANK(laps_times[[#This Row],[19]]),"DNF",CONCATENATE(RANK(rounds_cum_time[[#This Row],[19]],rounds_cum_time[19],1),"."))</f>
        <v>94.</v>
      </c>
      <c r="AC98" s="142" t="str">
        <f>IF(ISBLANK(laps_times[[#This Row],[20]]),"DNF",CONCATENATE(RANK(rounds_cum_time[[#This Row],[20]],rounds_cum_time[20],1),"."))</f>
        <v>94.</v>
      </c>
      <c r="AD98" s="142" t="str">
        <f>IF(ISBLANK(laps_times[[#This Row],[21]]),"DNF",CONCATENATE(RANK(rounds_cum_time[[#This Row],[21]],rounds_cum_time[21],1),"."))</f>
        <v>94.</v>
      </c>
      <c r="AE98" s="142" t="str">
        <f>IF(ISBLANK(laps_times[[#This Row],[22]]),"DNF",CONCATENATE(RANK(rounds_cum_time[[#This Row],[22]],rounds_cum_time[22],1),"."))</f>
        <v>94.</v>
      </c>
      <c r="AF98" s="142" t="str">
        <f>IF(ISBLANK(laps_times[[#This Row],[23]]),"DNF",CONCATENATE(RANK(rounds_cum_time[[#This Row],[23]],rounds_cum_time[23],1),"."))</f>
        <v>94.</v>
      </c>
      <c r="AG98" s="142" t="str">
        <f>IF(ISBLANK(laps_times[[#This Row],[24]]),"DNF",CONCATENATE(RANK(rounds_cum_time[[#This Row],[24]],rounds_cum_time[24],1),"."))</f>
        <v>94.</v>
      </c>
      <c r="AH98" s="142" t="str">
        <f>IF(ISBLANK(laps_times[[#This Row],[25]]),"DNF",CONCATENATE(RANK(rounds_cum_time[[#This Row],[25]],rounds_cum_time[25],1),"."))</f>
        <v>94.</v>
      </c>
      <c r="AI98" s="142" t="str">
        <f>IF(ISBLANK(laps_times[[#This Row],[26]]),"DNF",CONCATENATE(RANK(rounds_cum_time[[#This Row],[26]],rounds_cum_time[26],1),"."))</f>
        <v>94.</v>
      </c>
      <c r="AJ98" s="142" t="str">
        <f>IF(ISBLANK(laps_times[[#This Row],[27]]),"DNF",CONCATENATE(RANK(rounds_cum_time[[#This Row],[27]],rounds_cum_time[27],1),"."))</f>
        <v>94.</v>
      </c>
      <c r="AK98" s="142" t="str">
        <f>IF(ISBLANK(laps_times[[#This Row],[28]]),"DNF",CONCATENATE(RANK(rounds_cum_time[[#This Row],[28]],rounds_cum_time[28],1),"."))</f>
        <v>93.</v>
      </c>
      <c r="AL98" s="142" t="str">
        <f>IF(ISBLANK(laps_times[[#This Row],[29]]),"DNF",CONCATENATE(RANK(rounds_cum_time[[#This Row],[29]],rounds_cum_time[29],1),"."))</f>
        <v>93.</v>
      </c>
      <c r="AM98" s="142" t="str">
        <f>IF(ISBLANK(laps_times[[#This Row],[30]]),"DNF",CONCATENATE(RANK(rounds_cum_time[[#This Row],[30]],rounds_cum_time[30],1),"."))</f>
        <v>92.</v>
      </c>
      <c r="AN98" s="142" t="str">
        <f>IF(ISBLANK(laps_times[[#This Row],[31]]),"DNF",CONCATENATE(RANK(rounds_cum_time[[#This Row],[31]],rounds_cum_time[31],1),"."))</f>
        <v>93.</v>
      </c>
      <c r="AO98" s="142" t="str">
        <f>IF(ISBLANK(laps_times[[#This Row],[32]]),"DNF",CONCATENATE(RANK(rounds_cum_time[[#This Row],[32]],rounds_cum_time[32],1),"."))</f>
        <v>91.</v>
      </c>
      <c r="AP98" s="142" t="str">
        <f>IF(ISBLANK(laps_times[[#This Row],[33]]),"DNF",CONCATENATE(RANK(rounds_cum_time[[#This Row],[33]],rounds_cum_time[33],1),"."))</f>
        <v>92.</v>
      </c>
      <c r="AQ98" s="142" t="str">
        <f>IF(ISBLANK(laps_times[[#This Row],[34]]),"DNF",CONCATENATE(RANK(rounds_cum_time[[#This Row],[34]],rounds_cum_time[34],1),"."))</f>
        <v>92.</v>
      </c>
      <c r="AR98" s="142" t="str">
        <f>IF(ISBLANK(laps_times[[#This Row],[35]]),"DNF",CONCATENATE(RANK(rounds_cum_time[[#This Row],[35]],rounds_cum_time[35],1),"."))</f>
        <v>92.</v>
      </c>
      <c r="AS98" s="142" t="str">
        <f>IF(ISBLANK(laps_times[[#This Row],[36]]),"DNF",CONCATENATE(RANK(rounds_cum_time[[#This Row],[36]],rounds_cum_time[36],1),"."))</f>
        <v>92.</v>
      </c>
      <c r="AT98" s="142" t="str">
        <f>IF(ISBLANK(laps_times[[#This Row],[37]]),"DNF",CONCATENATE(RANK(rounds_cum_time[[#This Row],[37]],rounds_cum_time[37],1),"."))</f>
        <v>92.</v>
      </c>
      <c r="AU98" s="142" t="str">
        <f>IF(ISBLANK(laps_times[[#This Row],[38]]),"DNF",CONCATENATE(RANK(rounds_cum_time[[#This Row],[38]],rounds_cum_time[38],1),"."))</f>
        <v>93.</v>
      </c>
      <c r="AV98" s="142" t="str">
        <f>IF(ISBLANK(laps_times[[#This Row],[39]]),"DNF",CONCATENATE(RANK(rounds_cum_time[[#This Row],[39]],rounds_cum_time[39],1),"."))</f>
        <v>93.</v>
      </c>
      <c r="AW98" s="142" t="str">
        <f>IF(ISBLANK(laps_times[[#This Row],[40]]),"DNF",CONCATENATE(RANK(rounds_cum_time[[#This Row],[40]],rounds_cum_time[40],1),"."))</f>
        <v>93.</v>
      </c>
      <c r="AX98" s="142" t="str">
        <f>IF(ISBLANK(laps_times[[#This Row],[41]]),"DNF",CONCATENATE(RANK(rounds_cum_time[[#This Row],[41]],rounds_cum_time[41],1),"."))</f>
        <v>94.</v>
      </c>
      <c r="AY98" s="142" t="str">
        <f>IF(ISBLANK(laps_times[[#This Row],[42]]),"DNF",CONCATENATE(RANK(rounds_cum_time[[#This Row],[42]],rounds_cum_time[42],1),"."))</f>
        <v>93.</v>
      </c>
      <c r="AZ98" s="142" t="str">
        <f>IF(ISBLANK(laps_times[[#This Row],[43]]),"DNF",CONCATENATE(RANK(rounds_cum_time[[#This Row],[43]],rounds_cum_time[43],1),"."))</f>
        <v>93.</v>
      </c>
      <c r="BA98" s="142" t="str">
        <f>IF(ISBLANK(laps_times[[#This Row],[44]]),"DNF",CONCATENATE(RANK(rounds_cum_time[[#This Row],[44]],rounds_cum_time[44],1),"."))</f>
        <v>93.</v>
      </c>
      <c r="BB98" s="142" t="str">
        <f>IF(ISBLANK(laps_times[[#This Row],[45]]),"DNF",CONCATENATE(RANK(rounds_cum_time[[#This Row],[45]],rounds_cum_time[45],1),"."))</f>
        <v>93.</v>
      </c>
      <c r="BC98" s="142" t="str">
        <f>IF(ISBLANK(laps_times[[#This Row],[46]]),"DNF",CONCATENATE(RANK(rounds_cum_time[[#This Row],[46]],rounds_cum_time[46],1),"."))</f>
        <v>93.</v>
      </c>
      <c r="BD98" s="142" t="str">
        <f>IF(ISBLANK(laps_times[[#This Row],[47]]),"DNF",CONCATENATE(RANK(rounds_cum_time[[#This Row],[47]],rounds_cum_time[47],1),"."))</f>
        <v>93.</v>
      </c>
      <c r="BE98" s="142" t="str">
        <f>IF(ISBLANK(laps_times[[#This Row],[48]]),"DNF",CONCATENATE(RANK(rounds_cum_time[[#This Row],[48]],rounds_cum_time[48],1),"."))</f>
        <v>93.</v>
      </c>
      <c r="BF98" s="142" t="str">
        <f>IF(ISBLANK(laps_times[[#This Row],[49]]),"DNF",CONCATENATE(RANK(rounds_cum_time[[#This Row],[49]],rounds_cum_time[49],1),"."))</f>
        <v>93.</v>
      </c>
      <c r="BG98" s="142" t="str">
        <f>IF(ISBLANK(laps_times[[#This Row],[50]]),"DNF",CONCATENATE(RANK(rounds_cum_time[[#This Row],[50]],rounds_cum_time[50],1),"."))</f>
        <v>93.</v>
      </c>
      <c r="BH98" s="142" t="str">
        <f>IF(ISBLANK(laps_times[[#This Row],[51]]),"DNF",CONCATENATE(RANK(rounds_cum_time[[#This Row],[51]],rounds_cum_time[51],1),"."))</f>
        <v>93.</v>
      </c>
      <c r="BI98" s="142" t="str">
        <f>IF(ISBLANK(laps_times[[#This Row],[52]]),"DNF",CONCATENATE(RANK(rounds_cum_time[[#This Row],[52]],rounds_cum_time[52],1),"."))</f>
        <v>93.</v>
      </c>
      <c r="BJ98" s="142" t="str">
        <f>IF(ISBLANK(laps_times[[#This Row],[53]]),"DNF",CONCATENATE(RANK(rounds_cum_time[[#This Row],[53]],rounds_cum_time[53],1),"."))</f>
        <v>94.</v>
      </c>
      <c r="BK98" s="142" t="str">
        <f>IF(ISBLANK(laps_times[[#This Row],[54]]),"DNF",CONCATENATE(RANK(rounds_cum_time[[#This Row],[54]],rounds_cum_time[54],1),"."))</f>
        <v>94.</v>
      </c>
      <c r="BL98" s="142" t="str">
        <f>IF(ISBLANK(laps_times[[#This Row],[55]]),"DNF",CONCATENATE(RANK(rounds_cum_time[[#This Row],[55]],rounds_cum_time[55],1),"."))</f>
        <v>94.</v>
      </c>
      <c r="BM98" s="142" t="str">
        <f>IF(ISBLANK(laps_times[[#This Row],[56]]),"DNF",CONCATENATE(RANK(rounds_cum_time[[#This Row],[56]],rounds_cum_time[56],1),"."))</f>
        <v>94.</v>
      </c>
      <c r="BN98" s="142" t="str">
        <f>IF(ISBLANK(laps_times[[#This Row],[57]]),"DNF",CONCATENATE(RANK(rounds_cum_time[[#This Row],[57]],rounds_cum_time[57],1),"."))</f>
        <v>93.</v>
      </c>
      <c r="BO98" s="142" t="str">
        <f>IF(ISBLANK(laps_times[[#This Row],[58]]),"DNF",CONCATENATE(RANK(rounds_cum_time[[#This Row],[58]],rounds_cum_time[58],1),"."))</f>
        <v>95.</v>
      </c>
      <c r="BP98" s="142" t="str">
        <f>IF(ISBLANK(laps_times[[#This Row],[59]]),"DNF",CONCATENATE(RANK(rounds_cum_time[[#This Row],[59]],rounds_cum_time[59],1),"."))</f>
        <v>94.</v>
      </c>
      <c r="BQ98" s="142" t="str">
        <f>IF(ISBLANK(laps_times[[#This Row],[60]]),"DNF",CONCATENATE(RANK(rounds_cum_time[[#This Row],[60]],rounds_cum_time[60],1),"."))</f>
        <v>94.</v>
      </c>
      <c r="BR98" s="142" t="str">
        <f>IF(ISBLANK(laps_times[[#This Row],[61]]),"DNF",CONCATENATE(RANK(rounds_cum_time[[#This Row],[61]],rounds_cum_time[61],1),"."))</f>
        <v>94.</v>
      </c>
      <c r="BS98" s="142" t="str">
        <f>IF(ISBLANK(laps_times[[#This Row],[62]]),"DNF",CONCATENATE(RANK(rounds_cum_time[[#This Row],[62]],rounds_cum_time[62],1),"."))</f>
        <v>94.</v>
      </c>
      <c r="BT98" s="143" t="str">
        <f>IF(ISBLANK(laps_times[[#This Row],[63]]),"DNF",CONCATENATE(RANK(rounds_cum_time[[#This Row],[63]],rounds_cum_time[63],1),"."))</f>
        <v>93.</v>
      </c>
    </row>
    <row r="99" spans="2:72" x14ac:dyDescent="0.2">
      <c r="B99" s="130">
        <f>laps_times[[#This Row],[poř]]</f>
        <v>94</v>
      </c>
      <c r="C99" s="141">
        <f>laps_times[[#This Row],[s.č.]]</f>
        <v>54</v>
      </c>
      <c r="D99" s="131" t="str">
        <f>laps_times[[#This Row],[jméno]]</f>
        <v>Drygalski Dominik</v>
      </c>
      <c r="E99" s="132">
        <f>laps_times[[#This Row],[roč]]</f>
        <v>1963</v>
      </c>
      <c r="F99" s="132" t="str">
        <f>laps_times[[#This Row],[kat]]</f>
        <v>MC</v>
      </c>
      <c r="G99" s="132">
        <f>laps_times[[#This Row],[poř_kat]]</f>
        <v>20</v>
      </c>
      <c r="H99" s="131" t="str">
        <f>laps_times[[#This Row],[klub]]</f>
        <v>42.195 Bydgoszcz</v>
      </c>
      <c r="I99" s="134">
        <f>laps_times[[#This Row],[celk. čas]]</f>
        <v>0.19255967592592593</v>
      </c>
      <c r="J99" s="142" t="str">
        <f>IF(ISBLANK(laps_times[[#This Row],[1]]),"DNF",CONCATENATE(RANK(rounds_cum_time[[#This Row],[1]],rounds_cum_time[1],1),"."))</f>
        <v>87.</v>
      </c>
      <c r="K99" s="142" t="str">
        <f>IF(ISBLANK(laps_times[[#This Row],[2]]),"DNF",CONCATENATE(RANK(rounds_cum_time[[#This Row],[2]],rounds_cum_time[2],1),"."))</f>
        <v>90.</v>
      </c>
      <c r="L99" s="142" t="str">
        <f>IF(ISBLANK(laps_times[[#This Row],[3]]),"DNF",CONCATENATE(RANK(rounds_cum_time[[#This Row],[3]],rounds_cum_time[3],1),"."))</f>
        <v>90.</v>
      </c>
      <c r="M99" s="142" t="str">
        <f>IF(ISBLANK(laps_times[[#This Row],[4]]),"DNF",CONCATENATE(RANK(rounds_cum_time[[#This Row],[4]],rounds_cum_time[4],1),"."))</f>
        <v>90.</v>
      </c>
      <c r="N99" s="142" t="str">
        <f>IF(ISBLANK(laps_times[[#This Row],[5]]),"DNF",CONCATENATE(RANK(rounds_cum_time[[#This Row],[5]],rounds_cum_time[5],1),"."))</f>
        <v>90.</v>
      </c>
      <c r="O99" s="142" t="str">
        <f>IF(ISBLANK(laps_times[[#This Row],[6]]),"DNF",CONCATENATE(RANK(rounds_cum_time[[#This Row],[6]],rounds_cum_time[6],1),"."))</f>
        <v>91.</v>
      </c>
      <c r="P99" s="142" t="str">
        <f>IF(ISBLANK(laps_times[[#This Row],[7]]),"DNF",CONCATENATE(RANK(rounds_cum_time[[#This Row],[7]],rounds_cum_time[7],1),"."))</f>
        <v>90.</v>
      </c>
      <c r="Q99" s="142" t="str">
        <f>IF(ISBLANK(laps_times[[#This Row],[8]]),"DNF",CONCATENATE(RANK(rounds_cum_time[[#This Row],[8]],rounds_cum_time[8],1),"."))</f>
        <v>91.</v>
      </c>
      <c r="R99" s="142" t="str">
        <f>IF(ISBLANK(laps_times[[#This Row],[9]]),"DNF",CONCATENATE(RANK(rounds_cum_time[[#This Row],[9]],rounds_cum_time[9],1),"."))</f>
        <v>91.</v>
      </c>
      <c r="S99" s="142" t="str">
        <f>IF(ISBLANK(laps_times[[#This Row],[10]]),"DNF",CONCATENATE(RANK(rounds_cum_time[[#This Row],[10]],rounds_cum_time[10],1),"."))</f>
        <v>91.</v>
      </c>
      <c r="T99" s="142" t="str">
        <f>IF(ISBLANK(laps_times[[#This Row],[11]]),"DNF",CONCATENATE(RANK(rounds_cum_time[[#This Row],[11]],rounds_cum_time[11],1),"."))</f>
        <v>91.</v>
      </c>
      <c r="U99" s="142" t="str">
        <f>IF(ISBLANK(laps_times[[#This Row],[12]]),"DNF",CONCATENATE(RANK(rounds_cum_time[[#This Row],[12]],rounds_cum_time[12],1),"."))</f>
        <v>90.</v>
      </c>
      <c r="V99" s="142" t="str">
        <f>IF(ISBLANK(laps_times[[#This Row],[13]]),"DNF",CONCATENATE(RANK(rounds_cum_time[[#This Row],[13]],rounds_cum_time[13],1),"."))</f>
        <v>90.</v>
      </c>
      <c r="W99" s="142" t="str">
        <f>IF(ISBLANK(laps_times[[#This Row],[14]]),"DNF",CONCATENATE(RANK(rounds_cum_time[[#This Row],[14]],rounds_cum_time[14],1),"."))</f>
        <v>90.</v>
      </c>
      <c r="X99" s="142" t="str">
        <f>IF(ISBLANK(laps_times[[#This Row],[15]]),"DNF",CONCATENATE(RANK(rounds_cum_time[[#This Row],[15]],rounds_cum_time[15],1),"."))</f>
        <v>90.</v>
      </c>
      <c r="Y99" s="142" t="str">
        <f>IF(ISBLANK(laps_times[[#This Row],[16]]),"DNF",CONCATENATE(RANK(rounds_cum_time[[#This Row],[16]],rounds_cum_time[16],1),"."))</f>
        <v>90.</v>
      </c>
      <c r="Z99" s="142" t="str">
        <f>IF(ISBLANK(laps_times[[#This Row],[17]]),"DNF",CONCATENATE(RANK(rounds_cum_time[[#This Row],[17]],rounds_cum_time[17],1),"."))</f>
        <v>90.</v>
      </c>
      <c r="AA99" s="142" t="str">
        <f>IF(ISBLANK(laps_times[[#This Row],[18]]),"DNF",CONCATENATE(RANK(rounds_cum_time[[#This Row],[18]],rounds_cum_time[18],1),"."))</f>
        <v>90.</v>
      </c>
      <c r="AB99" s="142" t="str">
        <f>IF(ISBLANK(laps_times[[#This Row],[19]]),"DNF",CONCATENATE(RANK(rounds_cum_time[[#This Row],[19]],rounds_cum_time[19],1),"."))</f>
        <v>90.</v>
      </c>
      <c r="AC99" s="142" t="str">
        <f>IF(ISBLANK(laps_times[[#This Row],[20]]),"DNF",CONCATENATE(RANK(rounds_cum_time[[#This Row],[20]],rounds_cum_time[20],1),"."))</f>
        <v>90.</v>
      </c>
      <c r="AD99" s="142" t="str">
        <f>IF(ISBLANK(laps_times[[#This Row],[21]]),"DNF",CONCATENATE(RANK(rounds_cum_time[[#This Row],[21]],rounds_cum_time[21],1),"."))</f>
        <v>92.</v>
      </c>
      <c r="AE99" s="142" t="str">
        <f>IF(ISBLANK(laps_times[[#This Row],[22]]),"DNF",CONCATENATE(RANK(rounds_cum_time[[#This Row],[22]],rounds_cum_time[22],1),"."))</f>
        <v>93.</v>
      </c>
      <c r="AF99" s="142" t="str">
        <f>IF(ISBLANK(laps_times[[#This Row],[23]]),"DNF",CONCATENATE(RANK(rounds_cum_time[[#This Row],[23]],rounds_cum_time[23],1),"."))</f>
        <v>93.</v>
      </c>
      <c r="AG99" s="142" t="str">
        <f>IF(ISBLANK(laps_times[[#This Row],[24]]),"DNF",CONCATENATE(RANK(rounds_cum_time[[#This Row],[24]],rounds_cum_time[24],1),"."))</f>
        <v>93.</v>
      </c>
      <c r="AH99" s="142" t="str">
        <f>IF(ISBLANK(laps_times[[#This Row],[25]]),"DNF",CONCATENATE(RANK(rounds_cum_time[[#This Row],[25]],rounds_cum_time[25],1),"."))</f>
        <v>93.</v>
      </c>
      <c r="AI99" s="142" t="str">
        <f>IF(ISBLANK(laps_times[[#This Row],[26]]),"DNF",CONCATENATE(RANK(rounds_cum_time[[#This Row],[26]],rounds_cum_time[26],1),"."))</f>
        <v>93.</v>
      </c>
      <c r="AJ99" s="142" t="str">
        <f>IF(ISBLANK(laps_times[[#This Row],[27]]),"DNF",CONCATENATE(RANK(rounds_cum_time[[#This Row],[27]],rounds_cum_time[27],1),"."))</f>
        <v>93.</v>
      </c>
      <c r="AK99" s="142" t="str">
        <f>IF(ISBLANK(laps_times[[#This Row],[28]]),"DNF",CONCATENATE(RANK(rounds_cum_time[[#This Row],[28]],rounds_cum_time[28],1),"."))</f>
        <v>92.</v>
      </c>
      <c r="AL99" s="142" t="str">
        <f>IF(ISBLANK(laps_times[[#This Row],[29]]),"DNF",CONCATENATE(RANK(rounds_cum_time[[#This Row],[29]],rounds_cum_time[29],1),"."))</f>
        <v>92.</v>
      </c>
      <c r="AM99" s="142" t="str">
        <f>IF(ISBLANK(laps_times[[#This Row],[30]]),"DNF",CONCATENATE(RANK(rounds_cum_time[[#This Row],[30]],rounds_cum_time[30],1),"."))</f>
        <v>93.</v>
      </c>
      <c r="AN99" s="142" t="str">
        <f>IF(ISBLANK(laps_times[[#This Row],[31]]),"DNF",CONCATENATE(RANK(rounds_cum_time[[#This Row],[31]],rounds_cum_time[31],1),"."))</f>
        <v>92.</v>
      </c>
      <c r="AO99" s="142" t="str">
        <f>IF(ISBLANK(laps_times[[#This Row],[32]]),"DNF",CONCATENATE(RANK(rounds_cum_time[[#This Row],[32]],rounds_cum_time[32],1),"."))</f>
        <v>92.</v>
      </c>
      <c r="AP99" s="142" t="str">
        <f>IF(ISBLANK(laps_times[[#This Row],[33]]),"DNF",CONCATENATE(RANK(rounds_cum_time[[#This Row],[33]],rounds_cum_time[33],1),"."))</f>
        <v>91.</v>
      </c>
      <c r="AQ99" s="142" t="str">
        <f>IF(ISBLANK(laps_times[[#This Row],[34]]),"DNF",CONCATENATE(RANK(rounds_cum_time[[#This Row],[34]],rounds_cum_time[34],1),"."))</f>
        <v>91.</v>
      </c>
      <c r="AR99" s="142" t="str">
        <f>IF(ISBLANK(laps_times[[#This Row],[35]]),"DNF",CONCATENATE(RANK(rounds_cum_time[[#This Row],[35]],rounds_cum_time[35],1),"."))</f>
        <v>93.</v>
      </c>
      <c r="AS99" s="142" t="str">
        <f>IF(ISBLANK(laps_times[[#This Row],[36]]),"DNF",CONCATENATE(RANK(rounds_cum_time[[#This Row],[36]],rounds_cum_time[36],1),"."))</f>
        <v>93.</v>
      </c>
      <c r="AT99" s="142" t="str">
        <f>IF(ISBLANK(laps_times[[#This Row],[37]]),"DNF",CONCATENATE(RANK(rounds_cum_time[[#This Row],[37]],rounds_cum_time[37],1),"."))</f>
        <v>93.</v>
      </c>
      <c r="AU99" s="142" t="str">
        <f>IF(ISBLANK(laps_times[[#This Row],[38]]),"DNF",CONCATENATE(RANK(rounds_cum_time[[#This Row],[38]],rounds_cum_time[38],1),"."))</f>
        <v>94.</v>
      </c>
      <c r="AV99" s="142" t="str">
        <f>IF(ISBLANK(laps_times[[#This Row],[39]]),"DNF",CONCATENATE(RANK(rounds_cum_time[[#This Row],[39]],rounds_cum_time[39],1),"."))</f>
        <v>94.</v>
      </c>
      <c r="AW99" s="142" t="str">
        <f>IF(ISBLANK(laps_times[[#This Row],[40]]),"DNF",CONCATENATE(RANK(rounds_cum_time[[#This Row],[40]],rounds_cum_time[40],1),"."))</f>
        <v>94.</v>
      </c>
      <c r="AX99" s="142" t="str">
        <f>IF(ISBLANK(laps_times[[#This Row],[41]]),"DNF",CONCATENATE(RANK(rounds_cum_time[[#This Row],[41]],rounds_cum_time[41],1),"."))</f>
        <v>93.</v>
      </c>
      <c r="AY99" s="142" t="str">
        <f>IF(ISBLANK(laps_times[[#This Row],[42]]),"DNF",CONCATENATE(RANK(rounds_cum_time[[#This Row],[42]],rounds_cum_time[42],1),"."))</f>
        <v>94.</v>
      </c>
      <c r="AZ99" s="142" t="str">
        <f>IF(ISBLANK(laps_times[[#This Row],[43]]),"DNF",CONCATENATE(RANK(rounds_cum_time[[#This Row],[43]],rounds_cum_time[43],1),"."))</f>
        <v>94.</v>
      </c>
      <c r="BA99" s="142" t="str">
        <f>IF(ISBLANK(laps_times[[#This Row],[44]]),"DNF",CONCATENATE(RANK(rounds_cum_time[[#This Row],[44]],rounds_cum_time[44],1),"."))</f>
        <v>94.</v>
      </c>
      <c r="BB99" s="142" t="str">
        <f>IF(ISBLANK(laps_times[[#This Row],[45]]),"DNF",CONCATENATE(RANK(rounds_cum_time[[#This Row],[45]],rounds_cum_time[45],1),"."))</f>
        <v>94.</v>
      </c>
      <c r="BC99" s="142" t="str">
        <f>IF(ISBLANK(laps_times[[#This Row],[46]]),"DNF",CONCATENATE(RANK(rounds_cum_time[[#This Row],[46]],rounds_cum_time[46],1),"."))</f>
        <v>94.</v>
      </c>
      <c r="BD99" s="142" t="str">
        <f>IF(ISBLANK(laps_times[[#This Row],[47]]),"DNF",CONCATENATE(RANK(rounds_cum_time[[#This Row],[47]],rounds_cum_time[47],1),"."))</f>
        <v>94.</v>
      </c>
      <c r="BE99" s="142" t="str">
        <f>IF(ISBLANK(laps_times[[#This Row],[48]]),"DNF",CONCATENATE(RANK(rounds_cum_time[[#This Row],[48]],rounds_cum_time[48],1),"."))</f>
        <v>94.</v>
      </c>
      <c r="BF99" s="142" t="str">
        <f>IF(ISBLANK(laps_times[[#This Row],[49]]),"DNF",CONCATENATE(RANK(rounds_cum_time[[#This Row],[49]],rounds_cum_time[49],1),"."))</f>
        <v>94.</v>
      </c>
      <c r="BG99" s="142" t="str">
        <f>IF(ISBLANK(laps_times[[#This Row],[50]]),"DNF",CONCATENATE(RANK(rounds_cum_time[[#This Row],[50]],rounds_cum_time[50],1),"."))</f>
        <v>94.</v>
      </c>
      <c r="BH99" s="142" t="str">
        <f>IF(ISBLANK(laps_times[[#This Row],[51]]),"DNF",CONCATENATE(RANK(rounds_cum_time[[#This Row],[51]],rounds_cum_time[51],1),"."))</f>
        <v>94.</v>
      </c>
      <c r="BI99" s="142" t="str">
        <f>IF(ISBLANK(laps_times[[#This Row],[52]]),"DNF",CONCATENATE(RANK(rounds_cum_time[[#This Row],[52]],rounds_cum_time[52],1),"."))</f>
        <v>94.</v>
      </c>
      <c r="BJ99" s="142" t="str">
        <f>IF(ISBLANK(laps_times[[#This Row],[53]]),"DNF",CONCATENATE(RANK(rounds_cum_time[[#This Row],[53]],rounds_cum_time[53],1),"."))</f>
        <v>93.</v>
      </c>
      <c r="BK99" s="142" t="str">
        <f>IF(ISBLANK(laps_times[[#This Row],[54]]),"DNF",CONCATENATE(RANK(rounds_cum_time[[#This Row],[54]],rounds_cum_time[54],1),"."))</f>
        <v>93.</v>
      </c>
      <c r="BL99" s="142" t="str">
        <f>IF(ISBLANK(laps_times[[#This Row],[55]]),"DNF",CONCATENATE(RANK(rounds_cum_time[[#This Row],[55]],rounds_cum_time[55],1),"."))</f>
        <v>92.</v>
      </c>
      <c r="BM99" s="142" t="str">
        <f>IF(ISBLANK(laps_times[[#This Row],[56]]),"DNF",CONCATENATE(RANK(rounds_cum_time[[#This Row],[56]],rounds_cum_time[56],1),"."))</f>
        <v>92.</v>
      </c>
      <c r="BN99" s="142" t="str">
        <f>IF(ISBLANK(laps_times[[#This Row],[57]]),"DNF",CONCATENATE(RANK(rounds_cum_time[[#This Row],[57]],rounds_cum_time[57],1),"."))</f>
        <v>92.</v>
      </c>
      <c r="BO99" s="142" t="str">
        <f>IF(ISBLANK(laps_times[[#This Row],[58]]),"DNF",CONCATENATE(RANK(rounds_cum_time[[#This Row],[58]],rounds_cum_time[58],1),"."))</f>
        <v>94.</v>
      </c>
      <c r="BP99" s="142" t="str">
        <f>IF(ISBLANK(laps_times[[#This Row],[59]]),"DNF",CONCATENATE(RANK(rounds_cum_time[[#This Row],[59]],rounds_cum_time[59],1),"."))</f>
        <v>93.</v>
      </c>
      <c r="BQ99" s="142" t="str">
        <f>IF(ISBLANK(laps_times[[#This Row],[60]]),"DNF",CONCATENATE(RANK(rounds_cum_time[[#This Row],[60]],rounds_cum_time[60],1),"."))</f>
        <v>93.</v>
      </c>
      <c r="BR99" s="142" t="str">
        <f>IF(ISBLANK(laps_times[[#This Row],[61]]),"DNF",CONCATENATE(RANK(rounds_cum_time[[#This Row],[61]],rounds_cum_time[61],1),"."))</f>
        <v>93.</v>
      </c>
      <c r="BS99" s="142" t="str">
        <f>IF(ISBLANK(laps_times[[#This Row],[62]]),"DNF",CONCATENATE(RANK(rounds_cum_time[[#This Row],[62]],rounds_cum_time[62],1),"."))</f>
        <v>93.</v>
      </c>
      <c r="BT99" s="143" t="str">
        <f>IF(ISBLANK(laps_times[[#This Row],[63]]),"DNF",CONCATENATE(RANK(rounds_cum_time[[#This Row],[63]],rounds_cum_time[63],1),"."))</f>
        <v>94.</v>
      </c>
    </row>
    <row r="100" spans="2:72" x14ac:dyDescent="0.2">
      <c r="B100" s="130">
        <f>laps_times[[#This Row],[poř]]</f>
        <v>95</v>
      </c>
      <c r="C100" s="141">
        <f>laps_times[[#This Row],[s.č.]]</f>
        <v>7</v>
      </c>
      <c r="D100" s="131" t="str">
        <f>laps_times[[#This Row],[jméno]]</f>
        <v>Kopecký Zdeněk</v>
      </c>
      <c r="E100" s="132">
        <f>laps_times[[#This Row],[roč]]</f>
        <v>1937</v>
      </c>
      <c r="F100" s="132" t="str">
        <f>laps_times[[#This Row],[kat]]</f>
        <v>ME</v>
      </c>
      <c r="G100" s="132">
        <f>laps_times[[#This Row],[poř_kat]]</f>
        <v>1</v>
      </c>
      <c r="H100" s="131" t="str">
        <f>laps_times[[#This Row],[klub]]</f>
        <v>Budvar</v>
      </c>
      <c r="I100" s="134">
        <f>laps_times[[#This Row],[celk. čas]]</f>
        <v>0.19324766203703703</v>
      </c>
      <c r="J100" s="142" t="str">
        <f>IF(ISBLANK(laps_times[[#This Row],[1]]),"DNF",CONCATENATE(RANK(rounds_cum_time[[#This Row],[1]],rounds_cum_time[1],1),"."))</f>
        <v>103.</v>
      </c>
      <c r="K100" s="142" t="str">
        <f>IF(ISBLANK(laps_times[[#This Row],[2]]),"DNF",CONCATENATE(RANK(rounds_cum_time[[#This Row],[2]],rounds_cum_time[2],1),"."))</f>
        <v>103.</v>
      </c>
      <c r="L100" s="142" t="str">
        <f>IF(ISBLANK(laps_times[[#This Row],[3]]),"DNF",CONCATENATE(RANK(rounds_cum_time[[#This Row],[3]],rounds_cum_time[3],1),"."))</f>
        <v>103.</v>
      </c>
      <c r="M100" s="142" t="str">
        <f>IF(ISBLANK(laps_times[[#This Row],[4]]),"DNF",CONCATENATE(RANK(rounds_cum_time[[#This Row],[4]],rounds_cum_time[4],1),"."))</f>
        <v>103.</v>
      </c>
      <c r="N100" s="142" t="str">
        <f>IF(ISBLANK(laps_times[[#This Row],[5]]),"DNF",CONCATENATE(RANK(rounds_cum_time[[#This Row],[5]],rounds_cum_time[5],1),"."))</f>
        <v>101.</v>
      </c>
      <c r="O100" s="142" t="str">
        <f>IF(ISBLANK(laps_times[[#This Row],[6]]),"DNF",CONCATENATE(RANK(rounds_cum_time[[#This Row],[6]],rounds_cum_time[6],1),"."))</f>
        <v>98.</v>
      </c>
      <c r="P100" s="142" t="str">
        <f>IF(ISBLANK(laps_times[[#This Row],[7]]),"DNF",CONCATENATE(RANK(rounds_cum_time[[#This Row],[7]],rounds_cum_time[7],1),"."))</f>
        <v>98.</v>
      </c>
      <c r="Q100" s="142" t="str">
        <f>IF(ISBLANK(laps_times[[#This Row],[8]]),"DNF",CONCATENATE(RANK(rounds_cum_time[[#This Row],[8]],rounds_cum_time[8],1),"."))</f>
        <v>97.</v>
      </c>
      <c r="R100" s="142" t="str">
        <f>IF(ISBLANK(laps_times[[#This Row],[9]]),"DNF",CONCATENATE(RANK(rounds_cum_time[[#This Row],[9]],rounds_cum_time[9],1),"."))</f>
        <v>97.</v>
      </c>
      <c r="S100" s="142" t="str">
        <f>IF(ISBLANK(laps_times[[#This Row],[10]]),"DNF",CONCATENATE(RANK(rounds_cum_time[[#This Row],[10]],rounds_cum_time[10],1),"."))</f>
        <v>98.</v>
      </c>
      <c r="T100" s="142" t="str">
        <f>IF(ISBLANK(laps_times[[#This Row],[11]]),"DNF",CONCATENATE(RANK(rounds_cum_time[[#This Row],[11]],rounds_cum_time[11],1),"."))</f>
        <v>98.</v>
      </c>
      <c r="U100" s="142" t="str">
        <f>IF(ISBLANK(laps_times[[#This Row],[12]]),"DNF",CONCATENATE(RANK(rounds_cum_time[[#This Row],[12]],rounds_cum_time[12],1),"."))</f>
        <v>98.</v>
      </c>
      <c r="V100" s="142" t="str">
        <f>IF(ISBLANK(laps_times[[#This Row],[13]]),"DNF",CONCATENATE(RANK(rounds_cum_time[[#This Row],[13]],rounds_cum_time[13],1),"."))</f>
        <v>98.</v>
      </c>
      <c r="W100" s="142" t="str">
        <f>IF(ISBLANK(laps_times[[#This Row],[14]]),"DNF",CONCATENATE(RANK(rounds_cum_time[[#This Row],[14]],rounds_cum_time[14],1),"."))</f>
        <v>98.</v>
      </c>
      <c r="X100" s="142" t="str">
        <f>IF(ISBLANK(laps_times[[#This Row],[15]]),"DNF",CONCATENATE(RANK(rounds_cum_time[[#This Row],[15]],rounds_cum_time[15],1),"."))</f>
        <v>98.</v>
      </c>
      <c r="Y100" s="142" t="str">
        <f>IF(ISBLANK(laps_times[[#This Row],[16]]),"DNF",CONCATENATE(RANK(rounds_cum_time[[#This Row],[16]],rounds_cum_time[16],1),"."))</f>
        <v>98.</v>
      </c>
      <c r="Z100" s="142" t="str">
        <f>IF(ISBLANK(laps_times[[#This Row],[17]]),"DNF",CONCATENATE(RANK(rounds_cum_time[[#This Row],[17]],rounds_cum_time[17],1),"."))</f>
        <v>98.</v>
      </c>
      <c r="AA100" s="142" t="str">
        <f>IF(ISBLANK(laps_times[[#This Row],[18]]),"DNF",CONCATENATE(RANK(rounds_cum_time[[#This Row],[18]],rounds_cum_time[18],1),"."))</f>
        <v>97.</v>
      </c>
      <c r="AB100" s="142" t="str">
        <f>IF(ISBLANK(laps_times[[#This Row],[19]]),"DNF",CONCATENATE(RANK(rounds_cum_time[[#This Row],[19]],rounds_cum_time[19],1),"."))</f>
        <v>97.</v>
      </c>
      <c r="AC100" s="142" t="str">
        <f>IF(ISBLANK(laps_times[[#This Row],[20]]),"DNF",CONCATENATE(RANK(rounds_cum_time[[#This Row],[20]],rounds_cum_time[20],1),"."))</f>
        <v>96.</v>
      </c>
      <c r="AD100" s="142" t="str">
        <f>IF(ISBLANK(laps_times[[#This Row],[21]]),"DNF",CONCATENATE(RANK(rounds_cum_time[[#This Row],[21]],rounds_cum_time[21],1),"."))</f>
        <v>96.</v>
      </c>
      <c r="AE100" s="142" t="str">
        <f>IF(ISBLANK(laps_times[[#This Row],[22]]),"DNF",CONCATENATE(RANK(rounds_cum_time[[#This Row],[22]],rounds_cum_time[22],1),"."))</f>
        <v>96.</v>
      </c>
      <c r="AF100" s="142" t="str">
        <f>IF(ISBLANK(laps_times[[#This Row],[23]]),"DNF",CONCATENATE(RANK(rounds_cum_time[[#This Row],[23]],rounds_cum_time[23],1),"."))</f>
        <v>96.</v>
      </c>
      <c r="AG100" s="142" t="str">
        <f>IF(ISBLANK(laps_times[[#This Row],[24]]),"DNF",CONCATENATE(RANK(rounds_cum_time[[#This Row],[24]],rounds_cum_time[24],1),"."))</f>
        <v>96.</v>
      </c>
      <c r="AH100" s="142" t="str">
        <f>IF(ISBLANK(laps_times[[#This Row],[25]]),"DNF",CONCATENATE(RANK(rounds_cum_time[[#This Row],[25]],rounds_cum_time[25],1),"."))</f>
        <v>96.</v>
      </c>
      <c r="AI100" s="142" t="str">
        <f>IF(ISBLANK(laps_times[[#This Row],[26]]),"DNF",CONCATENATE(RANK(rounds_cum_time[[#This Row],[26]],rounds_cum_time[26],1),"."))</f>
        <v>96.</v>
      </c>
      <c r="AJ100" s="142" t="str">
        <f>IF(ISBLANK(laps_times[[#This Row],[27]]),"DNF",CONCATENATE(RANK(rounds_cum_time[[#This Row],[27]],rounds_cum_time[27],1),"."))</f>
        <v>96.</v>
      </c>
      <c r="AK100" s="142" t="str">
        <f>IF(ISBLANK(laps_times[[#This Row],[28]]),"DNF",CONCATENATE(RANK(rounds_cum_time[[#This Row],[28]],rounds_cum_time[28],1),"."))</f>
        <v>95.</v>
      </c>
      <c r="AL100" s="142" t="str">
        <f>IF(ISBLANK(laps_times[[#This Row],[29]]),"DNF",CONCATENATE(RANK(rounds_cum_time[[#This Row],[29]],rounds_cum_time[29],1),"."))</f>
        <v>95.</v>
      </c>
      <c r="AM100" s="142" t="str">
        <f>IF(ISBLANK(laps_times[[#This Row],[30]]),"DNF",CONCATENATE(RANK(rounds_cum_time[[#This Row],[30]],rounds_cum_time[30],1),"."))</f>
        <v>95.</v>
      </c>
      <c r="AN100" s="142" t="str">
        <f>IF(ISBLANK(laps_times[[#This Row],[31]]),"DNF",CONCATENATE(RANK(rounds_cum_time[[#This Row],[31]],rounds_cum_time[31],1),"."))</f>
        <v>95.</v>
      </c>
      <c r="AO100" s="142" t="str">
        <f>IF(ISBLANK(laps_times[[#This Row],[32]]),"DNF",CONCATENATE(RANK(rounds_cum_time[[#This Row],[32]],rounds_cum_time[32],1),"."))</f>
        <v>94.</v>
      </c>
      <c r="AP100" s="142" t="str">
        <f>IF(ISBLANK(laps_times[[#This Row],[33]]),"DNF",CONCATENATE(RANK(rounds_cum_time[[#This Row],[33]],rounds_cum_time[33],1),"."))</f>
        <v>94.</v>
      </c>
      <c r="AQ100" s="142" t="str">
        <f>IF(ISBLANK(laps_times[[#This Row],[34]]),"DNF",CONCATENATE(RANK(rounds_cum_time[[#This Row],[34]],rounds_cum_time[34],1),"."))</f>
        <v>94.</v>
      </c>
      <c r="AR100" s="142" t="str">
        <f>IF(ISBLANK(laps_times[[#This Row],[35]]),"DNF",CONCATENATE(RANK(rounds_cum_time[[#This Row],[35]],rounds_cum_time[35],1),"."))</f>
        <v>94.</v>
      </c>
      <c r="AS100" s="142" t="str">
        <f>IF(ISBLANK(laps_times[[#This Row],[36]]),"DNF",CONCATENATE(RANK(rounds_cum_time[[#This Row],[36]],rounds_cum_time[36],1),"."))</f>
        <v>94.</v>
      </c>
      <c r="AT100" s="142" t="str">
        <f>IF(ISBLANK(laps_times[[#This Row],[37]]),"DNF",CONCATENATE(RANK(rounds_cum_time[[#This Row],[37]],rounds_cum_time[37],1),"."))</f>
        <v>94.</v>
      </c>
      <c r="AU100" s="142" t="str">
        <f>IF(ISBLANK(laps_times[[#This Row],[38]]),"DNF",CONCATENATE(RANK(rounds_cum_time[[#This Row],[38]],rounds_cum_time[38],1),"."))</f>
        <v>92.</v>
      </c>
      <c r="AV100" s="142" t="str">
        <f>IF(ISBLANK(laps_times[[#This Row],[39]]),"DNF",CONCATENATE(RANK(rounds_cum_time[[#This Row],[39]],rounds_cum_time[39],1),"."))</f>
        <v>92.</v>
      </c>
      <c r="AW100" s="142" t="str">
        <f>IF(ISBLANK(laps_times[[#This Row],[40]]),"DNF",CONCATENATE(RANK(rounds_cum_time[[#This Row],[40]],rounds_cum_time[40],1),"."))</f>
        <v>92.</v>
      </c>
      <c r="AX100" s="142" t="str">
        <f>IF(ISBLANK(laps_times[[#This Row],[41]]),"DNF",CONCATENATE(RANK(rounds_cum_time[[#This Row],[41]],rounds_cum_time[41],1),"."))</f>
        <v>92.</v>
      </c>
      <c r="AY100" s="142" t="str">
        <f>IF(ISBLANK(laps_times[[#This Row],[42]]),"DNF",CONCATENATE(RANK(rounds_cum_time[[#This Row],[42]],rounds_cum_time[42],1),"."))</f>
        <v>92.</v>
      </c>
      <c r="AZ100" s="142" t="str">
        <f>IF(ISBLANK(laps_times[[#This Row],[43]]),"DNF",CONCATENATE(RANK(rounds_cum_time[[#This Row],[43]],rounds_cum_time[43],1),"."))</f>
        <v>92.</v>
      </c>
      <c r="BA100" s="142" t="str">
        <f>IF(ISBLANK(laps_times[[#This Row],[44]]),"DNF",CONCATENATE(RANK(rounds_cum_time[[#This Row],[44]],rounds_cum_time[44],1),"."))</f>
        <v>92.</v>
      </c>
      <c r="BB100" s="142" t="str">
        <f>IF(ISBLANK(laps_times[[#This Row],[45]]),"DNF",CONCATENATE(RANK(rounds_cum_time[[#This Row],[45]],rounds_cum_time[45],1),"."))</f>
        <v>92.</v>
      </c>
      <c r="BC100" s="142" t="str">
        <f>IF(ISBLANK(laps_times[[#This Row],[46]]),"DNF",CONCATENATE(RANK(rounds_cum_time[[#This Row],[46]],rounds_cum_time[46],1),"."))</f>
        <v>92.</v>
      </c>
      <c r="BD100" s="142" t="str">
        <f>IF(ISBLANK(laps_times[[#This Row],[47]]),"DNF",CONCATENATE(RANK(rounds_cum_time[[#This Row],[47]],rounds_cum_time[47],1),"."))</f>
        <v>92.</v>
      </c>
      <c r="BE100" s="142" t="str">
        <f>IF(ISBLANK(laps_times[[#This Row],[48]]),"DNF",CONCATENATE(RANK(rounds_cum_time[[#This Row],[48]],rounds_cum_time[48],1),"."))</f>
        <v>92.</v>
      </c>
      <c r="BF100" s="142" t="str">
        <f>IF(ISBLANK(laps_times[[#This Row],[49]]),"DNF",CONCATENATE(RANK(rounds_cum_time[[#This Row],[49]],rounds_cum_time[49],1),"."))</f>
        <v>92.</v>
      </c>
      <c r="BG100" s="142" t="str">
        <f>IF(ISBLANK(laps_times[[#This Row],[50]]),"DNF",CONCATENATE(RANK(rounds_cum_time[[#This Row],[50]],rounds_cum_time[50],1),"."))</f>
        <v>92.</v>
      </c>
      <c r="BH100" s="142" t="str">
        <f>IF(ISBLANK(laps_times[[#This Row],[51]]),"DNF",CONCATENATE(RANK(rounds_cum_time[[#This Row],[51]],rounds_cum_time[51],1),"."))</f>
        <v>92.</v>
      </c>
      <c r="BI100" s="142" t="str">
        <f>IF(ISBLANK(laps_times[[#This Row],[52]]),"DNF",CONCATENATE(RANK(rounds_cum_time[[#This Row],[52]],rounds_cum_time[52],1),"."))</f>
        <v>92.</v>
      </c>
      <c r="BJ100" s="142" t="str">
        <f>IF(ISBLANK(laps_times[[#This Row],[53]]),"DNF",CONCATENATE(RANK(rounds_cum_time[[#This Row],[53]],rounds_cum_time[53],1),"."))</f>
        <v>92.</v>
      </c>
      <c r="BK100" s="142" t="str">
        <f>IF(ISBLANK(laps_times[[#This Row],[54]]),"DNF",CONCATENATE(RANK(rounds_cum_time[[#This Row],[54]],rounds_cum_time[54],1),"."))</f>
        <v>92.</v>
      </c>
      <c r="BL100" s="142" t="str">
        <f>IF(ISBLANK(laps_times[[#This Row],[55]]),"DNF",CONCATENATE(RANK(rounds_cum_time[[#This Row],[55]],rounds_cum_time[55],1),"."))</f>
        <v>93.</v>
      </c>
      <c r="BM100" s="142" t="str">
        <f>IF(ISBLANK(laps_times[[#This Row],[56]]),"DNF",CONCATENATE(RANK(rounds_cum_time[[#This Row],[56]],rounds_cum_time[56],1),"."))</f>
        <v>93.</v>
      </c>
      <c r="BN100" s="142" t="str">
        <f>IF(ISBLANK(laps_times[[#This Row],[57]]),"DNF",CONCATENATE(RANK(rounds_cum_time[[#This Row],[57]],rounds_cum_time[57],1),"."))</f>
        <v>94.</v>
      </c>
      <c r="BO100" s="142" t="str">
        <f>IF(ISBLANK(laps_times[[#This Row],[58]]),"DNF",CONCATENATE(RANK(rounds_cum_time[[#This Row],[58]],rounds_cum_time[58],1),"."))</f>
        <v>92.</v>
      </c>
      <c r="BP100" s="142" t="str">
        <f>IF(ISBLANK(laps_times[[#This Row],[59]]),"DNF",CONCATENATE(RANK(rounds_cum_time[[#This Row],[59]],rounds_cum_time[59],1),"."))</f>
        <v>95.</v>
      </c>
      <c r="BQ100" s="142" t="str">
        <f>IF(ISBLANK(laps_times[[#This Row],[60]]),"DNF",CONCATENATE(RANK(rounds_cum_time[[#This Row],[60]],rounds_cum_time[60],1),"."))</f>
        <v>95.</v>
      </c>
      <c r="BR100" s="142" t="str">
        <f>IF(ISBLANK(laps_times[[#This Row],[61]]),"DNF",CONCATENATE(RANK(rounds_cum_time[[#This Row],[61]],rounds_cum_time[61],1),"."))</f>
        <v>95.</v>
      </c>
      <c r="BS100" s="142" t="str">
        <f>IF(ISBLANK(laps_times[[#This Row],[62]]),"DNF",CONCATENATE(RANK(rounds_cum_time[[#This Row],[62]],rounds_cum_time[62],1),"."))</f>
        <v>95.</v>
      </c>
      <c r="BT100" s="143" t="str">
        <f>IF(ISBLANK(laps_times[[#This Row],[63]]),"DNF",CONCATENATE(RANK(rounds_cum_time[[#This Row],[63]],rounds_cum_time[63],1),"."))</f>
        <v>95.</v>
      </c>
    </row>
    <row r="101" spans="2:72" x14ac:dyDescent="0.2">
      <c r="B101" s="130">
        <f>laps_times[[#This Row],[poř]]</f>
        <v>96</v>
      </c>
      <c r="C101" s="141">
        <f>laps_times[[#This Row],[s.č.]]</f>
        <v>90</v>
      </c>
      <c r="D101" s="131" t="str">
        <f>laps_times[[#This Row],[jméno]]</f>
        <v>Pártl Roman</v>
      </c>
      <c r="E101" s="132">
        <f>laps_times[[#This Row],[roč]]</f>
        <v>1970</v>
      </c>
      <c r="F101" s="132" t="str">
        <f>laps_times[[#This Row],[kat]]</f>
        <v>MB</v>
      </c>
      <c r="G101" s="132">
        <f>laps_times[[#This Row],[poř_kat]]</f>
        <v>42</v>
      </c>
      <c r="H101" s="131" t="str">
        <f>laps_times[[#This Row],[klub]]</f>
        <v>Pproma Choceň</v>
      </c>
      <c r="I101" s="134">
        <f>laps_times[[#This Row],[celk. čas]]</f>
        <v>0.20022481481481483</v>
      </c>
      <c r="J101" s="142" t="str">
        <f>IF(ISBLANK(laps_times[[#This Row],[1]]),"DNF",CONCATENATE(RANK(rounds_cum_time[[#This Row],[1]],rounds_cum_time[1],1),"."))</f>
        <v>93.</v>
      </c>
      <c r="K101" s="142" t="str">
        <f>IF(ISBLANK(laps_times[[#This Row],[2]]),"DNF",CONCATENATE(RANK(rounds_cum_time[[#This Row],[2]],rounds_cum_time[2],1),"."))</f>
        <v>94.</v>
      </c>
      <c r="L101" s="142" t="str">
        <f>IF(ISBLANK(laps_times[[#This Row],[3]]),"DNF",CONCATENATE(RANK(rounds_cum_time[[#This Row],[3]],rounds_cum_time[3],1),"."))</f>
        <v>93.</v>
      </c>
      <c r="M101" s="142" t="str">
        <f>IF(ISBLANK(laps_times[[#This Row],[4]]),"DNF",CONCATENATE(RANK(rounds_cum_time[[#This Row],[4]],rounds_cum_time[4],1),"."))</f>
        <v>93.</v>
      </c>
      <c r="N101" s="142" t="str">
        <f>IF(ISBLANK(laps_times[[#This Row],[5]]),"DNF",CONCATENATE(RANK(rounds_cum_time[[#This Row],[5]],rounds_cum_time[5],1),"."))</f>
        <v>95.</v>
      </c>
      <c r="O101" s="142" t="str">
        <f>IF(ISBLANK(laps_times[[#This Row],[6]]),"DNF",CONCATENATE(RANK(rounds_cum_time[[#This Row],[6]],rounds_cum_time[6],1),"."))</f>
        <v>94.</v>
      </c>
      <c r="P101" s="142" t="str">
        <f>IF(ISBLANK(laps_times[[#This Row],[7]]),"DNF",CONCATENATE(RANK(rounds_cum_time[[#This Row],[7]],rounds_cum_time[7],1),"."))</f>
        <v>95.</v>
      </c>
      <c r="Q101" s="142" t="str">
        <f>IF(ISBLANK(laps_times[[#This Row],[8]]),"DNF",CONCATENATE(RANK(rounds_cum_time[[#This Row],[8]],rounds_cum_time[8],1),"."))</f>
        <v>96.</v>
      </c>
      <c r="R101" s="142" t="str">
        <f>IF(ISBLANK(laps_times[[#This Row],[9]]),"DNF",CONCATENATE(RANK(rounds_cum_time[[#This Row],[9]],rounds_cum_time[9],1),"."))</f>
        <v>96.</v>
      </c>
      <c r="S101" s="142" t="str">
        <f>IF(ISBLANK(laps_times[[#This Row],[10]]),"DNF",CONCATENATE(RANK(rounds_cum_time[[#This Row],[10]],rounds_cum_time[10],1),"."))</f>
        <v>96.</v>
      </c>
      <c r="T101" s="142" t="str">
        <f>IF(ISBLANK(laps_times[[#This Row],[11]]),"DNF",CONCATENATE(RANK(rounds_cum_time[[#This Row],[11]],rounds_cum_time[11],1),"."))</f>
        <v>96.</v>
      </c>
      <c r="U101" s="142" t="str">
        <f>IF(ISBLANK(laps_times[[#This Row],[12]]),"DNF",CONCATENATE(RANK(rounds_cum_time[[#This Row],[12]],rounds_cum_time[12],1),"."))</f>
        <v>96.</v>
      </c>
      <c r="V101" s="142" t="str">
        <f>IF(ISBLANK(laps_times[[#This Row],[13]]),"DNF",CONCATENATE(RANK(rounds_cum_time[[#This Row],[13]],rounds_cum_time[13],1),"."))</f>
        <v>97.</v>
      </c>
      <c r="W101" s="142" t="str">
        <f>IF(ISBLANK(laps_times[[#This Row],[14]]),"DNF",CONCATENATE(RANK(rounds_cum_time[[#This Row],[14]],rounds_cum_time[14],1),"."))</f>
        <v>97.</v>
      </c>
      <c r="X101" s="142" t="str">
        <f>IF(ISBLANK(laps_times[[#This Row],[15]]),"DNF",CONCATENATE(RANK(rounds_cum_time[[#This Row],[15]],rounds_cum_time[15],1),"."))</f>
        <v>97.</v>
      </c>
      <c r="Y101" s="142" t="str">
        <f>IF(ISBLANK(laps_times[[#This Row],[16]]),"DNF",CONCATENATE(RANK(rounds_cum_time[[#This Row],[16]],rounds_cum_time[16],1),"."))</f>
        <v>97.</v>
      </c>
      <c r="Z101" s="142" t="str">
        <f>IF(ISBLANK(laps_times[[#This Row],[17]]),"DNF",CONCATENATE(RANK(rounds_cum_time[[#This Row],[17]],rounds_cum_time[17],1),"."))</f>
        <v>97.</v>
      </c>
      <c r="AA101" s="142" t="str">
        <f>IF(ISBLANK(laps_times[[#This Row],[18]]),"DNF",CONCATENATE(RANK(rounds_cum_time[[#This Row],[18]],rounds_cum_time[18],1),"."))</f>
        <v>98.</v>
      </c>
      <c r="AB101" s="142" t="str">
        <f>IF(ISBLANK(laps_times[[#This Row],[19]]),"DNF",CONCATENATE(RANK(rounds_cum_time[[#This Row],[19]],rounds_cum_time[19],1),"."))</f>
        <v>98.</v>
      </c>
      <c r="AC101" s="142" t="str">
        <f>IF(ISBLANK(laps_times[[#This Row],[20]]),"DNF",CONCATENATE(RANK(rounds_cum_time[[#This Row],[20]],rounds_cum_time[20],1),"."))</f>
        <v>98.</v>
      </c>
      <c r="AD101" s="142" t="str">
        <f>IF(ISBLANK(laps_times[[#This Row],[21]]),"DNF",CONCATENATE(RANK(rounds_cum_time[[#This Row],[21]],rounds_cum_time[21],1),"."))</f>
        <v>97.</v>
      </c>
      <c r="AE101" s="142" t="str">
        <f>IF(ISBLANK(laps_times[[#This Row],[22]]),"DNF",CONCATENATE(RANK(rounds_cum_time[[#This Row],[22]],rounds_cum_time[22],1),"."))</f>
        <v>97.</v>
      </c>
      <c r="AF101" s="142" t="str">
        <f>IF(ISBLANK(laps_times[[#This Row],[23]]),"DNF",CONCATENATE(RANK(rounds_cum_time[[#This Row],[23]],rounds_cum_time[23],1),"."))</f>
        <v>97.</v>
      </c>
      <c r="AG101" s="142" t="str">
        <f>IF(ISBLANK(laps_times[[#This Row],[24]]),"DNF",CONCATENATE(RANK(rounds_cum_time[[#This Row],[24]],rounds_cum_time[24],1),"."))</f>
        <v>97.</v>
      </c>
      <c r="AH101" s="142" t="str">
        <f>IF(ISBLANK(laps_times[[#This Row],[25]]),"DNF",CONCATENATE(RANK(rounds_cum_time[[#This Row],[25]],rounds_cum_time[25],1),"."))</f>
        <v>97.</v>
      </c>
      <c r="AI101" s="142" t="str">
        <f>IF(ISBLANK(laps_times[[#This Row],[26]]),"DNF",CONCATENATE(RANK(rounds_cum_time[[#This Row],[26]],rounds_cum_time[26],1),"."))</f>
        <v>97.</v>
      </c>
      <c r="AJ101" s="142" t="str">
        <f>IF(ISBLANK(laps_times[[#This Row],[27]]),"DNF",CONCATENATE(RANK(rounds_cum_time[[#This Row],[27]],rounds_cum_time[27],1),"."))</f>
        <v>97.</v>
      </c>
      <c r="AK101" s="142" t="str">
        <f>IF(ISBLANK(laps_times[[#This Row],[28]]),"DNF",CONCATENATE(RANK(rounds_cum_time[[#This Row],[28]],rounds_cum_time[28],1),"."))</f>
        <v>96.</v>
      </c>
      <c r="AL101" s="142" t="str">
        <f>IF(ISBLANK(laps_times[[#This Row],[29]]),"DNF",CONCATENATE(RANK(rounds_cum_time[[#This Row],[29]],rounds_cum_time[29],1),"."))</f>
        <v>96.</v>
      </c>
      <c r="AM101" s="142" t="str">
        <f>IF(ISBLANK(laps_times[[#This Row],[30]]),"DNF",CONCATENATE(RANK(rounds_cum_time[[#This Row],[30]],rounds_cum_time[30],1),"."))</f>
        <v>96.</v>
      </c>
      <c r="AN101" s="142" t="str">
        <f>IF(ISBLANK(laps_times[[#This Row],[31]]),"DNF",CONCATENATE(RANK(rounds_cum_time[[#This Row],[31]],rounds_cum_time[31],1),"."))</f>
        <v>96.</v>
      </c>
      <c r="AO101" s="142" t="str">
        <f>IF(ISBLANK(laps_times[[#This Row],[32]]),"DNF",CONCATENATE(RANK(rounds_cum_time[[#This Row],[32]],rounds_cum_time[32],1),"."))</f>
        <v>95.</v>
      </c>
      <c r="AP101" s="142" t="str">
        <f>IF(ISBLANK(laps_times[[#This Row],[33]]),"DNF",CONCATENATE(RANK(rounds_cum_time[[#This Row],[33]],rounds_cum_time[33],1),"."))</f>
        <v>95.</v>
      </c>
      <c r="AQ101" s="142" t="str">
        <f>IF(ISBLANK(laps_times[[#This Row],[34]]),"DNF",CONCATENATE(RANK(rounds_cum_time[[#This Row],[34]],rounds_cum_time[34],1),"."))</f>
        <v>95.</v>
      </c>
      <c r="AR101" s="142" t="str">
        <f>IF(ISBLANK(laps_times[[#This Row],[35]]),"DNF",CONCATENATE(RANK(rounds_cum_time[[#This Row],[35]],rounds_cum_time[35],1),"."))</f>
        <v>95.</v>
      </c>
      <c r="AS101" s="142" t="str">
        <f>IF(ISBLANK(laps_times[[#This Row],[36]]),"DNF",CONCATENATE(RANK(rounds_cum_time[[#This Row],[36]],rounds_cum_time[36],1),"."))</f>
        <v>95.</v>
      </c>
      <c r="AT101" s="142" t="str">
        <f>IF(ISBLANK(laps_times[[#This Row],[37]]),"DNF",CONCATENATE(RANK(rounds_cum_time[[#This Row],[37]],rounds_cum_time[37],1),"."))</f>
        <v>95.</v>
      </c>
      <c r="AU101" s="142" t="str">
        <f>IF(ISBLANK(laps_times[[#This Row],[38]]),"DNF",CONCATENATE(RANK(rounds_cum_time[[#This Row],[38]],rounds_cum_time[38],1),"."))</f>
        <v>95.</v>
      </c>
      <c r="AV101" s="142" t="str">
        <f>IF(ISBLANK(laps_times[[#This Row],[39]]),"DNF",CONCATENATE(RANK(rounds_cum_time[[#This Row],[39]],rounds_cum_time[39],1),"."))</f>
        <v>95.</v>
      </c>
      <c r="AW101" s="142" t="str">
        <f>IF(ISBLANK(laps_times[[#This Row],[40]]),"DNF",CONCATENATE(RANK(rounds_cum_time[[#This Row],[40]],rounds_cum_time[40],1),"."))</f>
        <v>95.</v>
      </c>
      <c r="AX101" s="142" t="str">
        <f>IF(ISBLANK(laps_times[[#This Row],[41]]),"DNF",CONCATENATE(RANK(rounds_cum_time[[#This Row],[41]],rounds_cum_time[41],1),"."))</f>
        <v>96.</v>
      </c>
      <c r="AY101" s="142" t="str">
        <f>IF(ISBLANK(laps_times[[#This Row],[42]]),"DNF",CONCATENATE(RANK(rounds_cum_time[[#This Row],[42]],rounds_cum_time[42],1),"."))</f>
        <v>96.</v>
      </c>
      <c r="AZ101" s="142" t="str">
        <f>IF(ISBLANK(laps_times[[#This Row],[43]]),"DNF",CONCATENATE(RANK(rounds_cum_time[[#This Row],[43]],rounds_cum_time[43],1),"."))</f>
        <v>96.</v>
      </c>
      <c r="BA101" s="142" t="str">
        <f>IF(ISBLANK(laps_times[[#This Row],[44]]),"DNF",CONCATENATE(RANK(rounds_cum_time[[#This Row],[44]],rounds_cum_time[44],1),"."))</f>
        <v>96.</v>
      </c>
      <c r="BB101" s="142" t="str">
        <f>IF(ISBLANK(laps_times[[#This Row],[45]]),"DNF",CONCATENATE(RANK(rounds_cum_time[[#This Row],[45]],rounds_cum_time[45],1),"."))</f>
        <v>96.</v>
      </c>
      <c r="BC101" s="142" t="str">
        <f>IF(ISBLANK(laps_times[[#This Row],[46]]),"DNF",CONCATENATE(RANK(rounds_cum_time[[#This Row],[46]],rounds_cum_time[46],1),"."))</f>
        <v>96.</v>
      </c>
      <c r="BD101" s="142" t="str">
        <f>IF(ISBLANK(laps_times[[#This Row],[47]]),"DNF",CONCATENATE(RANK(rounds_cum_time[[#This Row],[47]],rounds_cum_time[47],1),"."))</f>
        <v>96.</v>
      </c>
      <c r="BE101" s="142" t="str">
        <f>IF(ISBLANK(laps_times[[#This Row],[48]]),"DNF",CONCATENATE(RANK(rounds_cum_time[[#This Row],[48]],rounds_cum_time[48],1),"."))</f>
        <v>96.</v>
      </c>
      <c r="BF101" s="142" t="str">
        <f>IF(ISBLANK(laps_times[[#This Row],[49]]),"DNF",CONCATENATE(RANK(rounds_cum_time[[#This Row],[49]],rounds_cum_time[49],1),"."))</f>
        <v>96.</v>
      </c>
      <c r="BG101" s="142" t="str">
        <f>IF(ISBLANK(laps_times[[#This Row],[50]]),"DNF",CONCATENATE(RANK(rounds_cum_time[[#This Row],[50]],rounds_cum_time[50],1),"."))</f>
        <v>96.</v>
      </c>
      <c r="BH101" s="142" t="str">
        <f>IF(ISBLANK(laps_times[[#This Row],[51]]),"DNF",CONCATENATE(RANK(rounds_cum_time[[#This Row],[51]],rounds_cum_time[51],1),"."))</f>
        <v>96.</v>
      </c>
      <c r="BI101" s="142" t="str">
        <f>IF(ISBLANK(laps_times[[#This Row],[52]]),"DNF",CONCATENATE(RANK(rounds_cum_time[[#This Row],[52]],rounds_cum_time[52],1),"."))</f>
        <v>96.</v>
      </c>
      <c r="BJ101" s="142" t="str">
        <f>IF(ISBLANK(laps_times[[#This Row],[53]]),"DNF",CONCATENATE(RANK(rounds_cum_time[[#This Row],[53]],rounds_cum_time[53],1),"."))</f>
        <v>96.</v>
      </c>
      <c r="BK101" s="142" t="str">
        <f>IF(ISBLANK(laps_times[[#This Row],[54]]),"DNF",CONCATENATE(RANK(rounds_cum_time[[#This Row],[54]],rounds_cum_time[54],1),"."))</f>
        <v>96.</v>
      </c>
      <c r="BL101" s="142" t="str">
        <f>IF(ISBLANK(laps_times[[#This Row],[55]]),"DNF",CONCATENATE(RANK(rounds_cum_time[[#This Row],[55]],rounds_cum_time[55],1),"."))</f>
        <v>96.</v>
      </c>
      <c r="BM101" s="142" t="str">
        <f>IF(ISBLANK(laps_times[[#This Row],[56]]),"DNF",CONCATENATE(RANK(rounds_cum_time[[#This Row],[56]],rounds_cum_time[56],1),"."))</f>
        <v>96.</v>
      </c>
      <c r="BN101" s="142" t="str">
        <f>IF(ISBLANK(laps_times[[#This Row],[57]]),"DNF",CONCATENATE(RANK(rounds_cum_time[[#This Row],[57]],rounds_cum_time[57],1),"."))</f>
        <v>96.</v>
      </c>
      <c r="BO101" s="142" t="str">
        <f>IF(ISBLANK(laps_times[[#This Row],[58]]),"DNF",CONCATENATE(RANK(rounds_cum_time[[#This Row],[58]],rounds_cum_time[58],1),"."))</f>
        <v>96.</v>
      </c>
      <c r="BP101" s="142" t="str">
        <f>IF(ISBLANK(laps_times[[#This Row],[59]]),"DNF",CONCATENATE(RANK(rounds_cum_time[[#This Row],[59]],rounds_cum_time[59],1),"."))</f>
        <v>96.</v>
      </c>
      <c r="BQ101" s="142" t="str">
        <f>IF(ISBLANK(laps_times[[#This Row],[60]]),"DNF",CONCATENATE(RANK(rounds_cum_time[[#This Row],[60]],rounds_cum_time[60],1),"."))</f>
        <v>96.</v>
      </c>
      <c r="BR101" s="142" t="str">
        <f>IF(ISBLANK(laps_times[[#This Row],[61]]),"DNF",CONCATENATE(RANK(rounds_cum_time[[#This Row],[61]],rounds_cum_time[61],1),"."))</f>
        <v>96.</v>
      </c>
      <c r="BS101" s="142" t="str">
        <f>IF(ISBLANK(laps_times[[#This Row],[62]]),"DNF",CONCATENATE(RANK(rounds_cum_time[[#This Row],[62]],rounds_cum_time[62],1),"."))</f>
        <v>96.</v>
      </c>
      <c r="BT101" s="143" t="str">
        <f>IF(ISBLANK(laps_times[[#This Row],[63]]),"DNF",CONCATENATE(RANK(rounds_cum_time[[#This Row],[63]],rounds_cum_time[63],1),"."))</f>
        <v>96.</v>
      </c>
    </row>
    <row r="102" spans="2:72" x14ac:dyDescent="0.2">
      <c r="B102" s="130">
        <f>laps_times[[#This Row],[poř]]</f>
        <v>97</v>
      </c>
      <c r="C102" s="141">
        <f>laps_times[[#This Row],[s.č.]]</f>
        <v>110</v>
      </c>
      <c r="D102" s="131" t="str">
        <f>laps_times[[#This Row],[jméno]]</f>
        <v>Ge Evžen</v>
      </c>
      <c r="E102" s="132">
        <f>laps_times[[#This Row],[roč]]</f>
        <v>1954</v>
      </c>
      <c r="F102" s="132" t="str">
        <f>laps_times[[#This Row],[kat]]</f>
        <v>MD</v>
      </c>
      <c r="G102" s="132">
        <f>laps_times[[#This Row],[poř_kat]]</f>
        <v>6</v>
      </c>
      <c r="H102" s="131" t="str">
        <f>laps_times[[#This Row],[klub]]</f>
        <v>Trailpoint</v>
      </c>
      <c r="I102" s="134">
        <f>laps_times[[#This Row],[celk. čas]]</f>
        <v>0.2019802777777778</v>
      </c>
      <c r="J102" s="142" t="str">
        <f>IF(ISBLANK(laps_times[[#This Row],[1]]),"DNF",CONCATENATE(RANK(rounds_cum_time[[#This Row],[1]],rounds_cum_time[1],1),"."))</f>
        <v>94.</v>
      </c>
      <c r="K102" s="142" t="str">
        <f>IF(ISBLANK(laps_times[[#This Row],[2]]),"DNF",CONCATENATE(RANK(rounds_cum_time[[#This Row],[2]],rounds_cum_time[2],1),"."))</f>
        <v>96.</v>
      </c>
      <c r="L102" s="142" t="str">
        <f>IF(ISBLANK(laps_times[[#This Row],[3]]),"DNF",CONCATENATE(RANK(rounds_cum_time[[#This Row],[3]],rounds_cum_time[3],1),"."))</f>
        <v>96.</v>
      </c>
      <c r="M102" s="142" t="str">
        <f>IF(ISBLANK(laps_times[[#This Row],[4]]),"DNF",CONCATENATE(RANK(rounds_cum_time[[#This Row],[4]],rounds_cum_time[4],1),"."))</f>
        <v>98.</v>
      </c>
      <c r="N102" s="142" t="str">
        <f>IF(ISBLANK(laps_times[[#This Row],[5]]),"DNF",CONCATENATE(RANK(rounds_cum_time[[#This Row],[5]],rounds_cum_time[5],1),"."))</f>
        <v>98.</v>
      </c>
      <c r="O102" s="142" t="str">
        <f>IF(ISBLANK(laps_times[[#This Row],[6]]),"DNF",CONCATENATE(RANK(rounds_cum_time[[#This Row],[6]],rounds_cum_time[6],1),"."))</f>
        <v>99.</v>
      </c>
      <c r="P102" s="142" t="str">
        <f>IF(ISBLANK(laps_times[[#This Row],[7]]),"DNF",CONCATENATE(RANK(rounds_cum_time[[#This Row],[7]],rounds_cum_time[7],1),"."))</f>
        <v>100.</v>
      </c>
      <c r="Q102" s="142" t="str">
        <f>IF(ISBLANK(laps_times[[#This Row],[8]]),"DNF",CONCATENATE(RANK(rounds_cum_time[[#This Row],[8]],rounds_cum_time[8],1),"."))</f>
        <v>100.</v>
      </c>
      <c r="R102" s="142" t="str">
        <f>IF(ISBLANK(laps_times[[#This Row],[9]]),"DNF",CONCATENATE(RANK(rounds_cum_time[[#This Row],[9]],rounds_cum_time[9],1),"."))</f>
        <v>101.</v>
      </c>
      <c r="S102" s="142" t="str">
        <f>IF(ISBLANK(laps_times[[#This Row],[10]]),"DNF",CONCATENATE(RANK(rounds_cum_time[[#This Row],[10]],rounds_cum_time[10],1),"."))</f>
        <v>101.</v>
      </c>
      <c r="T102" s="142" t="str">
        <f>IF(ISBLANK(laps_times[[#This Row],[11]]),"DNF",CONCATENATE(RANK(rounds_cum_time[[#This Row],[11]],rounds_cum_time[11],1),"."))</f>
        <v>101.</v>
      </c>
      <c r="U102" s="142" t="str">
        <f>IF(ISBLANK(laps_times[[#This Row],[12]]),"DNF",CONCATENATE(RANK(rounds_cum_time[[#This Row],[12]],rounds_cum_time[12],1),"."))</f>
        <v>101.</v>
      </c>
      <c r="V102" s="142" t="str">
        <f>IF(ISBLANK(laps_times[[#This Row],[13]]),"DNF",CONCATENATE(RANK(rounds_cum_time[[#This Row],[13]],rounds_cum_time[13],1),"."))</f>
        <v>101.</v>
      </c>
      <c r="W102" s="142" t="str">
        <f>IF(ISBLANK(laps_times[[#This Row],[14]]),"DNF",CONCATENATE(RANK(rounds_cum_time[[#This Row],[14]],rounds_cum_time[14],1),"."))</f>
        <v>102.</v>
      </c>
      <c r="X102" s="142" t="str">
        <f>IF(ISBLANK(laps_times[[#This Row],[15]]),"DNF",CONCATENATE(RANK(rounds_cum_time[[#This Row],[15]],rounds_cum_time[15],1),"."))</f>
        <v>101.</v>
      </c>
      <c r="Y102" s="142" t="str">
        <f>IF(ISBLANK(laps_times[[#This Row],[16]]),"DNF",CONCATENATE(RANK(rounds_cum_time[[#This Row],[16]],rounds_cum_time[16],1),"."))</f>
        <v>102.</v>
      </c>
      <c r="Z102" s="142" t="str">
        <f>IF(ISBLANK(laps_times[[#This Row],[17]]),"DNF",CONCATENATE(RANK(rounds_cum_time[[#This Row],[17]],rounds_cum_time[17],1),"."))</f>
        <v>102.</v>
      </c>
      <c r="AA102" s="142" t="str">
        <f>IF(ISBLANK(laps_times[[#This Row],[18]]),"DNF",CONCATENATE(RANK(rounds_cum_time[[#This Row],[18]],rounds_cum_time[18],1),"."))</f>
        <v>102.</v>
      </c>
      <c r="AB102" s="142" t="str">
        <f>IF(ISBLANK(laps_times[[#This Row],[19]]),"DNF",CONCATENATE(RANK(rounds_cum_time[[#This Row],[19]],rounds_cum_time[19],1),"."))</f>
        <v>102.</v>
      </c>
      <c r="AC102" s="142" t="str">
        <f>IF(ISBLANK(laps_times[[#This Row],[20]]),"DNF",CONCATENATE(RANK(rounds_cum_time[[#This Row],[20]],rounds_cum_time[20],1),"."))</f>
        <v>101.</v>
      </c>
      <c r="AD102" s="142" t="str">
        <f>IF(ISBLANK(laps_times[[#This Row],[21]]),"DNF",CONCATENATE(RANK(rounds_cum_time[[#This Row],[21]],rounds_cum_time[21],1),"."))</f>
        <v>102.</v>
      </c>
      <c r="AE102" s="142" t="str">
        <f>IF(ISBLANK(laps_times[[#This Row],[22]]),"DNF",CONCATENATE(RANK(rounds_cum_time[[#This Row],[22]],rounds_cum_time[22],1),"."))</f>
        <v>102.</v>
      </c>
      <c r="AF102" s="142" t="str">
        <f>IF(ISBLANK(laps_times[[#This Row],[23]]),"DNF",CONCATENATE(RANK(rounds_cum_time[[#This Row],[23]],rounds_cum_time[23],1),"."))</f>
        <v>102.</v>
      </c>
      <c r="AG102" s="142" t="str">
        <f>IF(ISBLANK(laps_times[[#This Row],[24]]),"DNF",CONCATENATE(RANK(rounds_cum_time[[#This Row],[24]],rounds_cum_time[24],1),"."))</f>
        <v>102.</v>
      </c>
      <c r="AH102" s="142" t="str">
        <f>IF(ISBLANK(laps_times[[#This Row],[25]]),"DNF",CONCATENATE(RANK(rounds_cum_time[[#This Row],[25]],rounds_cum_time[25],1),"."))</f>
        <v>102.</v>
      </c>
      <c r="AI102" s="142" t="str">
        <f>IF(ISBLANK(laps_times[[#This Row],[26]]),"DNF",CONCATENATE(RANK(rounds_cum_time[[#This Row],[26]],rounds_cum_time[26],1),"."))</f>
        <v>102.</v>
      </c>
      <c r="AJ102" s="142" t="str">
        <f>IF(ISBLANK(laps_times[[#This Row],[27]]),"DNF",CONCATENATE(RANK(rounds_cum_time[[#This Row],[27]],rounds_cum_time[27],1),"."))</f>
        <v>102.</v>
      </c>
      <c r="AK102" s="142" t="str">
        <f>IF(ISBLANK(laps_times[[#This Row],[28]]),"DNF",CONCATENATE(RANK(rounds_cum_time[[#This Row],[28]],rounds_cum_time[28],1),"."))</f>
        <v>101.</v>
      </c>
      <c r="AL102" s="142" t="str">
        <f>IF(ISBLANK(laps_times[[#This Row],[29]]),"DNF",CONCATENATE(RANK(rounds_cum_time[[#This Row],[29]],rounds_cum_time[29],1),"."))</f>
        <v>101.</v>
      </c>
      <c r="AM102" s="142" t="str">
        <f>IF(ISBLANK(laps_times[[#This Row],[30]]),"DNF",CONCATENATE(RANK(rounds_cum_time[[#This Row],[30]],rounds_cum_time[30],1),"."))</f>
        <v>101.</v>
      </c>
      <c r="AN102" s="142" t="str">
        <f>IF(ISBLANK(laps_times[[#This Row],[31]]),"DNF",CONCATENATE(RANK(rounds_cum_time[[#This Row],[31]],rounds_cum_time[31],1),"."))</f>
        <v>101.</v>
      </c>
      <c r="AO102" s="142" t="str">
        <f>IF(ISBLANK(laps_times[[#This Row],[32]]),"DNF",CONCATENATE(RANK(rounds_cum_time[[#This Row],[32]],rounds_cum_time[32],1),"."))</f>
        <v>100.</v>
      </c>
      <c r="AP102" s="142" t="str">
        <f>IF(ISBLANK(laps_times[[#This Row],[33]]),"DNF",CONCATENATE(RANK(rounds_cum_time[[#This Row],[33]],rounds_cum_time[33],1),"."))</f>
        <v>99.</v>
      </c>
      <c r="AQ102" s="142" t="str">
        <f>IF(ISBLANK(laps_times[[#This Row],[34]]),"DNF",CONCATENATE(RANK(rounds_cum_time[[#This Row],[34]],rounds_cum_time[34],1),"."))</f>
        <v>99.</v>
      </c>
      <c r="AR102" s="142" t="str">
        <f>IF(ISBLANK(laps_times[[#This Row],[35]]),"DNF",CONCATENATE(RANK(rounds_cum_time[[#This Row],[35]],rounds_cum_time[35],1),"."))</f>
        <v>99.</v>
      </c>
      <c r="AS102" s="142" t="str">
        <f>IF(ISBLANK(laps_times[[#This Row],[36]]),"DNF",CONCATENATE(RANK(rounds_cum_time[[#This Row],[36]],rounds_cum_time[36],1),"."))</f>
        <v>98.</v>
      </c>
      <c r="AT102" s="142" t="str">
        <f>IF(ISBLANK(laps_times[[#This Row],[37]]),"DNF",CONCATENATE(RANK(rounds_cum_time[[#This Row],[37]],rounds_cum_time[37],1),"."))</f>
        <v>98.</v>
      </c>
      <c r="AU102" s="142" t="str">
        <f>IF(ISBLANK(laps_times[[#This Row],[38]]),"DNF",CONCATENATE(RANK(rounds_cum_time[[#This Row],[38]],rounds_cum_time[38],1),"."))</f>
        <v>98.</v>
      </c>
      <c r="AV102" s="142" t="str">
        <f>IF(ISBLANK(laps_times[[#This Row],[39]]),"DNF",CONCATENATE(RANK(rounds_cum_time[[#This Row],[39]],rounds_cum_time[39],1),"."))</f>
        <v>98.</v>
      </c>
      <c r="AW102" s="142" t="str">
        <f>IF(ISBLANK(laps_times[[#This Row],[40]]),"DNF",CONCATENATE(RANK(rounds_cum_time[[#This Row],[40]],rounds_cum_time[40],1),"."))</f>
        <v>98.</v>
      </c>
      <c r="AX102" s="142" t="str">
        <f>IF(ISBLANK(laps_times[[#This Row],[41]]),"DNF",CONCATENATE(RANK(rounds_cum_time[[#This Row],[41]],rounds_cum_time[41],1),"."))</f>
        <v>98.</v>
      </c>
      <c r="AY102" s="142" t="str">
        <f>IF(ISBLANK(laps_times[[#This Row],[42]]),"DNF",CONCATENATE(RANK(rounds_cum_time[[#This Row],[42]],rounds_cum_time[42],1),"."))</f>
        <v>98.</v>
      </c>
      <c r="AZ102" s="142" t="str">
        <f>IF(ISBLANK(laps_times[[#This Row],[43]]),"DNF",CONCATENATE(RANK(rounds_cum_time[[#This Row],[43]],rounds_cum_time[43],1),"."))</f>
        <v>97.</v>
      </c>
      <c r="BA102" s="142" t="str">
        <f>IF(ISBLANK(laps_times[[#This Row],[44]]),"DNF",CONCATENATE(RANK(rounds_cum_time[[#This Row],[44]],rounds_cum_time[44],1),"."))</f>
        <v>97.</v>
      </c>
      <c r="BB102" s="142" t="str">
        <f>IF(ISBLANK(laps_times[[#This Row],[45]]),"DNF",CONCATENATE(RANK(rounds_cum_time[[#This Row],[45]],rounds_cum_time[45],1),"."))</f>
        <v>97.</v>
      </c>
      <c r="BC102" s="142" t="str">
        <f>IF(ISBLANK(laps_times[[#This Row],[46]]),"DNF",CONCATENATE(RANK(rounds_cum_time[[#This Row],[46]],rounds_cum_time[46],1),"."))</f>
        <v>97.</v>
      </c>
      <c r="BD102" s="142" t="str">
        <f>IF(ISBLANK(laps_times[[#This Row],[47]]),"DNF",CONCATENATE(RANK(rounds_cum_time[[#This Row],[47]],rounds_cum_time[47],1),"."))</f>
        <v>97.</v>
      </c>
      <c r="BE102" s="142" t="str">
        <f>IF(ISBLANK(laps_times[[#This Row],[48]]),"DNF",CONCATENATE(RANK(rounds_cum_time[[#This Row],[48]],rounds_cum_time[48],1),"."))</f>
        <v>97.</v>
      </c>
      <c r="BF102" s="142" t="str">
        <f>IF(ISBLANK(laps_times[[#This Row],[49]]),"DNF",CONCATENATE(RANK(rounds_cum_time[[#This Row],[49]],rounds_cum_time[49],1),"."))</f>
        <v>97.</v>
      </c>
      <c r="BG102" s="142" t="str">
        <f>IF(ISBLANK(laps_times[[#This Row],[50]]),"DNF",CONCATENATE(RANK(rounds_cum_time[[#This Row],[50]],rounds_cum_time[50],1),"."))</f>
        <v>97.</v>
      </c>
      <c r="BH102" s="142" t="str">
        <f>IF(ISBLANK(laps_times[[#This Row],[51]]),"DNF",CONCATENATE(RANK(rounds_cum_time[[#This Row],[51]],rounds_cum_time[51],1),"."))</f>
        <v>97.</v>
      </c>
      <c r="BI102" s="142" t="str">
        <f>IF(ISBLANK(laps_times[[#This Row],[52]]),"DNF",CONCATENATE(RANK(rounds_cum_time[[#This Row],[52]],rounds_cum_time[52],1),"."))</f>
        <v>97.</v>
      </c>
      <c r="BJ102" s="142" t="str">
        <f>IF(ISBLANK(laps_times[[#This Row],[53]]),"DNF",CONCATENATE(RANK(rounds_cum_time[[#This Row],[53]],rounds_cum_time[53],1),"."))</f>
        <v>97.</v>
      </c>
      <c r="BK102" s="142" t="str">
        <f>IF(ISBLANK(laps_times[[#This Row],[54]]),"DNF",CONCATENATE(RANK(rounds_cum_time[[#This Row],[54]],rounds_cum_time[54],1),"."))</f>
        <v>97.</v>
      </c>
      <c r="BL102" s="142" t="str">
        <f>IF(ISBLANK(laps_times[[#This Row],[55]]),"DNF",CONCATENATE(RANK(rounds_cum_time[[#This Row],[55]],rounds_cum_time[55],1),"."))</f>
        <v>97.</v>
      </c>
      <c r="BM102" s="142" t="str">
        <f>IF(ISBLANK(laps_times[[#This Row],[56]]),"DNF",CONCATENATE(RANK(rounds_cum_time[[#This Row],[56]],rounds_cum_time[56],1),"."))</f>
        <v>97.</v>
      </c>
      <c r="BN102" s="142" t="str">
        <f>IF(ISBLANK(laps_times[[#This Row],[57]]),"DNF",CONCATENATE(RANK(rounds_cum_time[[#This Row],[57]],rounds_cum_time[57],1),"."))</f>
        <v>97.</v>
      </c>
      <c r="BO102" s="142" t="str">
        <f>IF(ISBLANK(laps_times[[#This Row],[58]]),"DNF",CONCATENATE(RANK(rounds_cum_time[[#This Row],[58]],rounds_cum_time[58],1),"."))</f>
        <v>97.</v>
      </c>
      <c r="BP102" s="142" t="str">
        <f>IF(ISBLANK(laps_times[[#This Row],[59]]),"DNF",CONCATENATE(RANK(rounds_cum_time[[#This Row],[59]],rounds_cum_time[59],1),"."))</f>
        <v>97.</v>
      </c>
      <c r="BQ102" s="142" t="str">
        <f>IF(ISBLANK(laps_times[[#This Row],[60]]),"DNF",CONCATENATE(RANK(rounds_cum_time[[#This Row],[60]],rounds_cum_time[60],1),"."))</f>
        <v>97.</v>
      </c>
      <c r="BR102" s="142" t="str">
        <f>IF(ISBLANK(laps_times[[#This Row],[61]]),"DNF",CONCATENATE(RANK(rounds_cum_time[[#This Row],[61]],rounds_cum_time[61],1),"."))</f>
        <v>97.</v>
      </c>
      <c r="BS102" s="142" t="str">
        <f>IF(ISBLANK(laps_times[[#This Row],[62]]),"DNF",CONCATENATE(RANK(rounds_cum_time[[#This Row],[62]],rounds_cum_time[62],1),"."))</f>
        <v>97.</v>
      </c>
      <c r="BT102" s="143" t="str">
        <f>IF(ISBLANK(laps_times[[#This Row],[63]]),"DNF",CONCATENATE(RANK(rounds_cum_time[[#This Row],[63]],rounds_cum_time[63],1),"."))</f>
        <v>97.</v>
      </c>
    </row>
    <row r="103" spans="2:72" x14ac:dyDescent="0.2">
      <c r="B103" s="130">
        <f>laps_times[[#This Row],[poř]]</f>
        <v>98</v>
      </c>
      <c r="C103" s="141">
        <f>laps_times[[#This Row],[s.č.]]</f>
        <v>66</v>
      </c>
      <c r="D103" s="131" t="str">
        <f>laps_times[[#This Row],[jméno]]</f>
        <v>Zeman Pavel</v>
      </c>
      <c r="E103" s="132">
        <f>laps_times[[#This Row],[roč]]</f>
        <v>1954</v>
      </c>
      <c r="F103" s="132" t="str">
        <f>laps_times[[#This Row],[kat]]</f>
        <v>MD</v>
      </c>
      <c r="G103" s="132">
        <f>laps_times[[#This Row],[poř_kat]]</f>
        <v>7</v>
      </c>
      <c r="H103" s="131" t="str">
        <f>laps_times[[#This Row],[klub]]</f>
        <v>Traged team</v>
      </c>
      <c r="I103" s="134">
        <f>laps_times[[#This Row],[celk. čas]]</f>
        <v>0.20748871527777779</v>
      </c>
      <c r="J103" s="142" t="str">
        <f>IF(ISBLANK(laps_times[[#This Row],[1]]),"DNF",CONCATENATE(RANK(rounds_cum_time[[#This Row],[1]],rounds_cum_time[1],1),"."))</f>
        <v>101.</v>
      </c>
      <c r="K103" s="142" t="str">
        <f>IF(ISBLANK(laps_times[[#This Row],[2]]),"DNF",CONCATENATE(RANK(rounds_cum_time[[#This Row],[2]],rounds_cum_time[2],1),"."))</f>
        <v>101.</v>
      </c>
      <c r="L103" s="142" t="str">
        <f>IF(ISBLANK(laps_times[[#This Row],[3]]),"DNF",CONCATENATE(RANK(rounds_cum_time[[#This Row],[3]],rounds_cum_time[3],1),"."))</f>
        <v>102.</v>
      </c>
      <c r="M103" s="142" t="str">
        <f>IF(ISBLANK(laps_times[[#This Row],[4]]),"DNF",CONCATENATE(RANK(rounds_cum_time[[#This Row],[4]],rounds_cum_time[4],1),"."))</f>
        <v>102.</v>
      </c>
      <c r="N103" s="142" t="str">
        <f>IF(ISBLANK(laps_times[[#This Row],[5]]),"DNF",CONCATENATE(RANK(rounds_cum_time[[#This Row],[5]],rounds_cum_time[5],1),"."))</f>
        <v>103.</v>
      </c>
      <c r="O103" s="142" t="str">
        <f>IF(ISBLANK(laps_times[[#This Row],[6]]),"DNF",CONCATENATE(RANK(rounds_cum_time[[#This Row],[6]],rounds_cum_time[6],1),"."))</f>
        <v>102.</v>
      </c>
      <c r="P103" s="142" t="str">
        <f>IF(ISBLANK(laps_times[[#This Row],[7]]),"DNF",CONCATENATE(RANK(rounds_cum_time[[#This Row],[7]],rounds_cum_time[7],1),"."))</f>
        <v>102.</v>
      </c>
      <c r="Q103" s="142" t="str">
        <f>IF(ISBLANK(laps_times[[#This Row],[8]]),"DNF",CONCATENATE(RANK(rounds_cum_time[[#This Row],[8]],rounds_cum_time[8],1),"."))</f>
        <v>102.</v>
      </c>
      <c r="R103" s="142" t="str">
        <f>IF(ISBLANK(laps_times[[#This Row],[9]]),"DNF",CONCATENATE(RANK(rounds_cum_time[[#This Row],[9]],rounds_cum_time[9],1),"."))</f>
        <v>103.</v>
      </c>
      <c r="S103" s="142" t="str">
        <f>IF(ISBLANK(laps_times[[#This Row],[10]]),"DNF",CONCATENATE(RANK(rounds_cum_time[[#This Row],[10]],rounds_cum_time[10],1),"."))</f>
        <v>103.</v>
      </c>
      <c r="T103" s="142" t="str">
        <f>IF(ISBLANK(laps_times[[#This Row],[11]]),"DNF",CONCATENATE(RANK(rounds_cum_time[[#This Row],[11]],rounds_cum_time[11],1),"."))</f>
        <v>103.</v>
      </c>
      <c r="U103" s="142" t="str">
        <f>IF(ISBLANK(laps_times[[#This Row],[12]]),"DNF",CONCATENATE(RANK(rounds_cum_time[[#This Row],[12]],rounds_cum_time[12],1),"."))</f>
        <v>103.</v>
      </c>
      <c r="V103" s="142" t="str">
        <f>IF(ISBLANK(laps_times[[#This Row],[13]]),"DNF",CONCATENATE(RANK(rounds_cum_time[[#This Row],[13]],rounds_cum_time[13],1),"."))</f>
        <v>103.</v>
      </c>
      <c r="W103" s="142" t="str">
        <f>IF(ISBLANK(laps_times[[#This Row],[14]]),"DNF",CONCATENATE(RANK(rounds_cum_time[[#This Row],[14]],rounds_cum_time[14],1),"."))</f>
        <v>103.</v>
      </c>
      <c r="X103" s="142" t="str">
        <f>IF(ISBLANK(laps_times[[#This Row],[15]]),"DNF",CONCATENATE(RANK(rounds_cum_time[[#This Row],[15]],rounds_cum_time[15],1),"."))</f>
        <v>103.</v>
      </c>
      <c r="Y103" s="142" t="str">
        <f>IF(ISBLANK(laps_times[[#This Row],[16]]),"DNF",CONCATENATE(RANK(rounds_cum_time[[#This Row],[16]],rounds_cum_time[16],1),"."))</f>
        <v>103.</v>
      </c>
      <c r="Z103" s="142" t="str">
        <f>IF(ISBLANK(laps_times[[#This Row],[17]]),"DNF",CONCATENATE(RANK(rounds_cum_time[[#This Row],[17]],rounds_cum_time[17],1),"."))</f>
        <v>103.</v>
      </c>
      <c r="AA103" s="142" t="str">
        <f>IF(ISBLANK(laps_times[[#This Row],[18]]),"DNF",CONCATENATE(RANK(rounds_cum_time[[#This Row],[18]],rounds_cum_time[18],1),"."))</f>
        <v>103.</v>
      </c>
      <c r="AB103" s="142" t="str">
        <f>IF(ISBLANK(laps_times[[#This Row],[19]]),"DNF",CONCATENATE(RANK(rounds_cum_time[[#This Row],[19]],rounds_cum_time[19],1),"."))</f>
        <v>103.</v>
      </c>
      <c r="AC103" s="142" t="str">
        <f>IF(ISBLANK(laps_times[[#This Row],[20]]),"DNF",CONCATENATE(RANK(rounds_cum_time[[#This Row],[20]],rounds_cum_time[20],1),"."))</f>
        <v>103.</v>
      </c>
      <c r="AD103" s="142" t="str">
        <f>IF(ISBLANK(laps_times[[#This Row],[21]]),"DNF",CONCATENATE(RANK(rounds_cum_time[[#This Row],[21]],rounds_cum_time[21],1),"."))</f>
        <v>101.</v>
      </c>
      <c r="AE103" s="142" t="str">
        <f>IF(ISBLANK(laps_times[[#This Row],[22]]),"DNF",CONCATENATE(RANK(rounds_cum_time[[#This Row],[22]],rounds_cum_time[22],1),"."))</f>
        <v>101.</v>
      </c>
      <c r="AF103" s="142" t="str">
        <f>IF(ISBLANK(laps_times[[#This Row],[23]]),"DNF",CONCATENATE(RANK(rounds_cum_time[[#This Row],[23]],rounds_cum_time[23],1),"."))</f>
        <v>101.</v>
      </c>
      <c r="AG103" s="142" t="str">
        <f>IF(ISBLANK(laps_times[[#This Row],[24]]),"DNF",CONCATENATE(RANK(rounds_cum_time[[#This Row],[24]],rounds_cum_time[24],1),"."))</f>
        <v>101.</v>
      </c>
      <c r="AH103" s="142" t="str">
        <f>IF(ISBLANK(laps_times[[#This Row],[25]]),"DNF",CONCATENATE(RANK(rounds_cum_time[[#This Row],[25]],rounds_cum_time[25],1),"."))</f>
        <v>101.</v>
      </c>
      <c r="AI103" s="142" t="str">
        <f>IF(ISBLANK(laps_times[[#This Row],[26]]),"DNF",CONCATENATE(RANK(rounds_cum_time[[#This Row],[26]],rounds_cum_time[26],1),"."))</f>
        <v>101.</v>
      </c>
      <c r="AJ103" s="142" t="str">
        <f>IF(ISBLANK(laps_times[[#This Row],[27]]),"DNF",CONCATENATE(RANK(rounds_cum_time[[#This Row],[27]],rounds_cum_time[27],1),"."))</f>
        <v>101.</v>
      </c>
      <c r="AK103" s="142" t="str">
        <f>IF(ISBLANK(laps_times[[#This Row],[28]]),"DNF",CONCATENATE(RANK(rounds_cum_time[[#This Row],[28]],rounds_cum_time[28],1),"."))</f>
        <v>100.</v>
      </c>
      <c r="AL103" s="142" t="str">
        <f>IF(ISBLANK(laps_times[[#This Row],[29]]),"DNF",CONCATENATE(RANK(rounds_cum_time[[#This Row],[29]],rounds_cum_time[29],1),"."))</f>
        <v>100.</v>
      </c>
      <c r="AM103" s="142" t="str">
        <f>IF(ISBLANK(laps_times[[#This Row],[30]]),"DNF",CONCATENATE(RANK(rounds_cum_time[[#This Row],[30]],rounds_cum_time[30],1),"."))</f>
        <v>100.</v>
      </c>
      <c r="AN103" s="142" t="str">
        <f>IF(ISBLANK(laps_times[[#This Row],[31]]),"DNF",CONCATENATE(RANK(rounds_cum_time[[#This Row],[31]],rounds_cum_time[31],1),"."))</f>
        <v>99.</v>
      </c>
      <c r="AO103" s="142" t="str">
        <f>IF(ISBLANK(laps_times[[#This Row],[32]]),"DNF",CONCATENATE(RANK(rounds_cum_time[[#This Row],[32]],rounds_cum_time[32],1),"."))</f>
        <v>98.</v>
      </c>
      <c r="AP103" s="142" t="str">
        <f>IF(ISBLANK(laps_times[[#This Row],[33]]),"DNF",CONCATENATE(RANK(rounds_cum_time[[#This Row],[33]],rounds_cum_time[33],1),"."))</f>
        <v>98.</v>
      </c>
      <c r="AQ103" s="142" t="str">
        <f>IF(ISBLANK(laps_times[[#This Row],[34]]),"DNF",CONCATENATE(RANK(rounds_cum_time[[#This Row],[34]],rounds_cum_time[34],1),"."))</f>
        <v>98.</v>
      </c>
      <c r="AR103" s="142" t="str">
        <f>IF(ISBLANK(laps_times[[#This Row],[35]]),"DNF",CONCATENATE(RANK(rounds_cum_time[[#This Row],[35]],rounds_cum_time[35],1),"."))</f>
        <v>98.</v>
      </c>
      <c r="AS103" s="142" t="str">
        <f>IF(ISBLANK(laps_times[[#This Row],[36]]),"DNF",CONCATENATE(RANK(rounds_cum_time[[#This Row],[36]],rounds_cum_time[36],1),"."))</f>
        <v>99.</v>
      </c>
      <c r="AT103" s="142" t="str">
        <f>IF(ISBLANK(laps_times[[#This Row],[37]]),"DNF",CONCATENATE(RANK(rounds_cum_time[[#This Row],[37]],rounds_cum_time[37],1),"."))</f>
        <v>99.</v>
      </c>
      <c r="AU103" s="142" t="str">
        <f>IF(ISBLANK(laps_times[[#This Row],[38]]),"DNF",CONCATENATE(RANK(rounds_cum_time[[#This Row],[38]],rounds_cum_time[38],1),"."))</f>
        <v>99.</v>
      </c>
      <c r="AV103" s="142" t="str">
        <f>IF(ISBLANK(laps_times[[#This Row],[39]]),"DNF",CONCATENATE(RANK(rounds_cum_time[[#This Row],[39]],rounds_cum_time[39],1),"."))</f>
        <v>99.</v>
      </c>
      <c r="AW103" s="142" t="str">
        <f>IF(ISBLANK(laps_times[[#This Row],[40]]),"DNF",CONCATENATE(RANK(rounds_cum_time[[#This Row],[40]],rounds_cum_time[40],1),"."))</f>
        <v>99.</v>
      </c>
      <c r="AX103" s="142" t="str">
        <f>IF(ISBLANK(laps_times[[#This Row],[41]]),"DNF",CONCATENATE(RANK(rounds_cum_time[[#This Row],[41]],rounds_cum_time[41],1),"."))</f>
        <v>99.</v>
      </c>
      <c r="AY103" s="142" t="str">
        <f>IF(ISBLANK(laps_times[[#This Row],[42]]),"DNF",CONCATENATE(RANK(rounds_cum_time[[#This Row],[42]],rounds_cum_time[42],1),"."))</f>
        <v>99.</v>
      </c>
      <c r="AZ103" s="142" t="str">
        <f>IF(ISBLANK(laps_times[[#This Row],[43]]),"DNF",CONCATENATE(RANK(rounds_cum_time[[#This Row],[43]],rounds_cum_time[43],1),"."))</f>
        <v>99.</v>
      </c>
      <c r="BA103" s="142" t="str">
        <f>IF(ISBLANK(laps_times[[#This Row],[44]]),"DNF",CONCATENATE(RANK(rounds_cum_time[[#This Row],[44]],rounds_cum_time[44],1),"."))</f>
        <v>99.</v>
      </c>
      <c r="BB103" s="142" t="str">
        <f>IF(ISBLANK(laps_times[[#This Row],[45]]),"DNF",CONCATENATE(RANK(rounds_cum_time[[#This Row],[45]],rounds_cum_time[45],1),"."))</f>
        <v>99.</v>
      </c>
      <c r="BC103" s="142" t="str">
        <f>IF(ISBLANK(laps_times[[#This Row],[46]]),"DNF",CONCATENATE(RANK(rounds_cum_time[[#This Row],[46]],rounds_cum_time[46],1),"."))</f>
        <v>99.</v>
      </c>
      <c r="BD103" s="142" t="str">
        <f>IF(ISBLANK(laps_times[[#This Row],[47]]),"DNF",CONCATENATE(RANK(rounds_cum_time[[#This Row],[47]],rounds_cum_time[47],1),"."))</f>
        <v>99.</v>
      </c>
      <c r="BE103" s="142" t="str">
        <f>IF(ISBLANK(laps_times[[#This Row],[48]]),"DNF",CONCATENATE(RANK(rounds_cum_time[[#This Row],[48]],rounds_cum_time[48],1),"."))</f>
        <v>99.</v>
      </c>
      <c r="BF103" s="142" t="str">
        <f>IF(ISBLANK(laps_times[[#This Row],[49]]),"DNF",CONCATENATE(RANK(rounds_cum_time[[#This Row],[49]],rounds_cum_time[49],1),"."))</f>
        <v>99.</v>
      </c>
      <c r="BG103" s="142" t="str">
        <f>IF(ISBLANK(laps_times[[#This Row],[50]]),"DNF",CONCATENATE(RANK(rounds_cum_time[[#This Row],[50]],rounds_cum_time[50],1),"."))</f>
        <v>99.</v>
      </c>
      <c r="BH103" s="142" t="str">
        <f>IF(ISBLANK(laps_times[[#This Row],[51]]),"DNF",CONCATENATE(RANK(rounds_cum_time[[#This Row],[51]],rounds_cum_time[51],1),"."))</f>
        <v>99.</v>
      </c>
      <c r="BI103" s="142" t="str">
        <f>IF(ISBLANK(laps_times[[#This Row],[52]]),"DNF",CONCATENATE(RANK(rounds_cum_time[[#This Row],[52]],rounds_cum_time[52],1),"."))</f>
        <v>99.</v>
      </c>
      <c r="BJ103" s="142" t="str">
        <f>IF(ISBLANK(laps_times[[#This Row],[53]]),"DNF",CONCATENATE(RANK(rounds_cum_time[[#This Row],[53]],rounds_cum_time[53],1),"."))</f>
        <v>99.</v>
      </c>
      <c r="BK103" s="142" t="str">
        <f>IF(ISBLANK(laps_times[[#This Row],[54]]),"DNF",CONCATENATE(RANK(rounds_cum_time[[#This Row],[54]],rounds_cum_time[54],1),"."))</f>
        <v>99.</v>
      </c>
      <c r="BL103" s="142" t="str">
        <f>IF(ISBLANK(laps_times[[#This Row],[55]]),"DNF",CONCATENATE(RANK(rounds_cum_time[[#This Row],[55]],rounds_cum_time[55],1),"."))</f>
        <v>99.</v>
      </c>
      <c r="BM103" s="142" t="str">
        <f>IF(ISBLANK(laps_times[[#This Row],[56]]),"DNF",CONCATENATE(RANK(rounds_cum_time[[#This Row],[56]],rounds_cum_time[56],1),"."))</f>
        <v>99.</v>
      </c>
      <c r="BN103" s="142" t="str">
        <f>IF(ISBLANK(laps_times[[#This Row],[57]]),"DNF",CONCATENATE(RANK(rounds_cum_time[[#This Row],[57]],rounds_cum_time[57],1),"."))</f>
        <v>98.</v>
      </c>
      <c r="BO103" s="142" t="str">
        <f>IF(ISBLANK(laps_times[[#This Row],[58]]),"DNF",CONCATENATE(RANK(rounds_cum_time[[#This Row],[58]],rounds_cum_time[58],1),"."))</f>
        <v>98.</v>
      </c>
      <c r="BP103" s="142" t="str">
        <f>IF(ISBLANK(laps_times[[#This Row],[59]]),"DNF",CONCATENATE(RANK(rounds_cum_time[[#This Row],[59]],rounds_cum_time[59],1),"."))</f>
        <v>98.</v>
      </c>
      <c r="BQ103" s="142" t="str">
        <f>IF(ISBLANK(laps_times[[#This Row],[60]]),"DNF",CONCATENATE(RANK(rounds_cum_time[[#This Row],[60]],rounds_cum_time[60],1),"."))</f>
        <v>98.</v>
      </c>
      <c r="BR103" s="142" t="str">
        <f>IF(ISBLANK(laps_times[[#This Row],[61]]),"DNF",CONCATENATE(RANK(rounds_cum_time[[#This Row],[61]],rounds_cum_time[61],1),"."))</f>
        <v>98.</v>
      </c>
      <c r="BS103" s="142" t="str">
        <f>IF(ISBLANK(laps_times[[#This Row],[62]]),"DNF",CONCATENATE(RANK(rounds_cum_time[[#This Row],[62]],rounds_cum_time[62],1),"."))</f>
        <v>98.</v>
      </c>
      <c r="BT103" s="143" t="str">
        <f>IF(ISBLANK(laps_times[[#This Row],[63]]),"DNF",CONCATENATE(RANK(rounds_cum_time[[#This Row],[63]],rounds_cum_time[63],1),"."))</f>
        <v>98.</v>
      </c>
    </row>
    <row r="104" spans="2:72" x14ac:dyDescent="0.2">
      <c r="B104" s="130">
        <f>laps_times[[#This Row],[poř]]</f>
        <v>99</v>
      </c>
      <c r="C104" s="141">
        <f>laps_times[[#This Row],[s.č.]]</f>
        <v>115</v>
      </c>
      <c r="D104" s="131" t="str">
        <f>laps_times[[#This Row],[jméno]]</f>
        <v>Holý Josef</v>
      </c>
      <c r="E104" s="132">
        <f>laps_times[[#This Row],[roč]]</f>
        <v>1941</v>
      </c>
      <c r="F104" s="132" t="str">
        <f>laps_times[[#This Row],[kat]]</f>
        <v>ME</v>
      </c>
      <c r="G104" s="132">
        <f>laps_times[[#This Row],[poř_kat]]</f>
        <v>2</v>
      </c>
      <c r="H104" s="131" t="str">
        <f>laps_times[[#This Row],[klub]]</f>
        <v>AC Moravská Slavia</v>
      </c>
      <c r="I104" s="134">
        <f>laps_times[[#This Row],[celk. čas]]</f>
        <v>0.2098472337962963</v>
      </c>
      <c r="J104" s="142" t="str">
        <f>IF(ISBLANK(laps_times[[#This Row],[1]]),"DNF",CONCATENATE(RANK(rounds_cum_time[[#This Row],[1]],rounds_cum_time[1],1),"."))</f>
        <v>104.</v>
      </c>
      <c r="K104" s="142" t="str">
        <f>IF(ISBLANK(laps_times[[#This Row],[2]]),"DNF",CONCATENATE(RANK(rounds_cum_time[[#This Row],[2]],rounds_cum_time[2],1),"."))</f>
        <v>104.</v>
      </c>
      <c r="L104" s="142" t="str">
        <f>IF(ISBLANK(laps_times[[#This Row],[3]]),"DNF",CONCATENATE(RANK(rounds_cum_time[[#This Row],[3]],rounds_cum_time[3],1),"."))</f>
        <v>104.</v>
      </c>
      <c r="M104" s="142" t="str">
        <f>IF(ISBLANK(laps_times[[#This Row],[4]]),"DNF",CONCATENATE(RANK(rounds_cum_time[[#This Row],[4]],rounds_cum_time[4],1),"."))</f>
        <v>104.</v>
      </c>
      <c r="N104" s="142" t="str">
        <f>IF(ISBLANK(laps_times[[#This Row],[5]]),"DNF",CONCATENATE(RANK(rounds_cum_time[[#This Row],[5]],rounds_cum_time[5],1),"."))</f>
        <v>104.</v>
      </c>
      <c r="O104" s="142" t="str">
        <f>IF(ISBLANK(laps_times[[#This Row],[6]]),"DNF",CONCATENATE(RANK(rounds_cum_time[[#This Row],[6]],rounds_cum_time[6],1),"."))</f>
        <v>103.</v>
      </c>
      <c r="P104" s="142" t="str">
        <f>IF(ISBLANK(laps_times[[#This Row],[7]]),"DNF",CONCATENATE(RANK(rounds_cum_time[[#This Row],[7]],rounds_cum_time[7],1),"."))</f>
        <v>103.</v>
      </c>
      <c r="Q104" s="142" t="str">
        <f>IF(ISBLANK(laps_times[[#This Row],[8]]),"DNF",CONCATENATE(RANK(rounds_cum_time[[#This Row],[8]],rounds_cum_time[8],1),"."))</f>
        <v>103.</v>
      </c>
      <c r="R104" s="142" t="str">
        <f>IF(ISBLANK(laps_times[[#This Row],[9]]),"DNF",CONCATENATE(RANK(rounds_cum_time[[#This Row],[9]],rounds_cum_time[9],1),"."))</f>
        <v>102.</v>
      </c>
      <c r="S104" s="142" t="str">
        <f>IF(ISBLANK(laps_times[[#This Row],[10]]),"DNF",CONCATENATE(RANK(rounds_cum_time[[#This Row],[10]],rounds_cum_time[10],1),"."))</f>
        <v>99.</v>
      </c>
      <c r="T104" s="142" t="str">
        <f>IF(ISBLANK(laps_times[[#This Row],[11]]),"DNF",CONCATENATE(RANK(rounds_cum_time[[#This Row],[11]],rounds_cum_time[11],1),"."))</f>
        <v>99.</v>
      </c>
      <c r="U104" s="142" t="str">
        <f>IF(ISBLANK(laps_times[[#This Row],[12]]),"DNF",CONCATENATE(RANK(rounds_cum_time[[#This Row],[12]],rounds_cum_time[12],1),"."))</f>
        <v>99.</v>
      </c>
      <c r="V104" s="142" t="str">
        <f>IF(ISBLANK(laps_times[[#This Row],[13]]),"DNF",CONCATENATE(RANK(rounds_cum_time[[#This Row],[13]],rounds_cum_time[13],1),"."))</f>
        <v>99.</v>
      </c>
      <c r="W104" s="142" t="str">
        <f>IF(ISBLANK(laps_times[[#This Row],[14]]),"DNF",CONCATENATE(RANK(rounds_cum_time[[#This Row],[14]],rounds_cum_time[14],1),"."))</f>
        <v>99.</v>
      </c>
      <c r="X104" s="142" t="str">
        <f>IF(ISBLANK(laps_times[[#This Row],[15]]),"DNF",CONCATENATE(RANK(rounds_cum_time[[#This Row],[15]],rounds_cum_time[15],1),"."))</f>
        <v>99.</v>
      </c>
      <c r="Y104" s="142" t="str">
        <f>IF(ISBLANK(laps_times[[#This Row],[16]]),"DNF",CONCATENATE(RANK(rounds_cum_time[[#This Row],[16]],rounds_cum_time[16],1),"."))</f>
        <v>99.</v>
      </c>
      <c r="Z104" s="142" t="str">
        <f>IF(ISBLANK(laps_times[[#This Row],[17]]),"DNF",CONCATENATE(RANK(rounds_cum_time[[#This Row],[17]],rounds_cum_time[17],1),"."))</f>
        <v>99.</v>
      </c>
      <c r="AA104" s="142" t="str">
        <f>IF(ISBLANK(laps_times[[#This Row],[18]]),"DNF",CONCATENATE(RANK(rounds_cum_time[[#This Row],[18]],rounds_cum_time[18],1),"."))</f>
        <v>99.</v>
      </c>
      <c r="AB104" s="142" t="str">
        <f>IF(ISBLANK(laps_times[[#This Row],[19]]),"DNF",CONCATENATE(RANK(rounds_cum_time[[#This Row],[19]],rounds_cum_time[19],1),"."))</f>
        <v>99.</v>
      </c>
      <c r="AC104" s="142" t="str">
        <f>IF(ISBLANK(laps_times[[#This Row],[20]]),"DNF",CONCATENATE(RANK(rounds_cum_time[[#This Row],[20]],rounds_cum_time[20],1),"."))</f>
        <v>99.</v>
      </c>
      <c r="AD104" s="142" t="str">
        <f>IF(ISBLANK(laps_times[[#This Row],[21]]),"DNF",CONCATENATE(RANK(rounds_cum_time[[#This Row],[21]],rounds_cum_time[21],1),"."))</f>
        <v>99.</v>
      </c>
      <c r="AE104" s="142" t="str">
        <f>IF(ISBLANK(laps_times[[#This Row],[22]]),"DNF",CONCATENATE(RANK(rounds_cum_time[[#This Row],[22]],rounds_cum_time[22],1),"."))</f>
        <v>99.</v>
      </c>
      <c r="AF104" s="142" t="str">
        <f>IF(ISBLANK(laps_times[[#This Row],[23]]),"DNF",CONCATENATE(RANK(rounds_cum_time[[#This Row],[23]],rounds_cum_time[23],1),"."))</f>
        <v>99.</v>
      </c>
      <c r="AG104" s="142" t="str">
        <f>IF(ISBLANK(laps_times[[#This Row],[24]]),"DNF",CONCATENATE(RANK(rounds_cum_time[[#This Row],[24]],rounds_cum_time[24],1),"."))</f>
        <v>99.</v>
      </c>
      <c r="AH104" s="142" t="str">
        <f>IF(ISBLANK(laps_times[[#This Row],[25]]),"DNF",CONCATENATE(RANK(rounds_cum_time[[#This Row],[25]],rounds_cum_time[25],1),"."))</f>
        <v>99.</v>
      </c>
      <c r="AI104" s="142" t="str">
        <f>IF(ISBLANK(laps_times[[#This Row],[26]]),"DNF",CONCATENATE(RANK(rounds_cum_time[[#This Row],[26]],rounds_cum_time[26],1),"."))</f>
        <v>99.</v>
      </c>
      <c r="AJ104" s="142" t="str">
        <f>IF(ISBLANK(laps_times[[#This Row],[27]]),"DNF",CONCATENATE(RANK(rounds_cum_time[[#This Row],[27]],rounds_cum_time[27],1),"."))</f>
        <v>98.</v>
      </c>
      <c r="AK104" s="142" t="str">
        <f>IF(ISBLANK(laps_times[[#This Row],[28]]),"DNF",CONCATENATE(RANK(rounds_cum_time[[#This Row],[28]],rounds_cum_time[28],1),"."))</f>
        <v>97.</v>
      </c>
      <c r="AL104" s="142" t="str">
        <f>IF(ISBLANK(laps_times[[#This Row],[29]]),"DNF",CONCATENATE(RANK(rounds_cum_time[[#This Row],[29]],rounds_cum_time[29],1),"."))</f>
        <v>97.</v>
      </c>
      <c r="AM104" s="142" t="str">
        <f>IF(ISBLANK(laps_times[[#This Row],[30]]),"DNF",CONCATENATE(RANK(rounds_cum_time[[#This Row],[30]],rounds_cum_time[30],1),"."))</f>
        <v>98.</v>
      </c>
      <c r="AN104" s="142" t="str">
        <f>IF(ISBLANK(laps_times[[#This Row],[31]]),"DNF",CONCATENATE(RANK(rounds_cum_time[[#This Row],[31]],rounds_cum_time[31],1),"."))</f>
        <v>97.</v>
      </c>
      <c r="AO104" s="142" t="str">
        <f>IF(ISBLANK(laps_times[[#This Row],[32]]),"DNF",CONCATENATE(RANK(rounds_cum_time[[#This Row],[32]],rounds_cum_time[32],1),"."))</f>
        <v>97.</v>
      </c>
      <c r="AP104" s="142" t="str">
        <f>IF(ISBLANK(laps_times[[#This Row],[33]]),"DNF",CONCATENATE(RANK(rounds_cum_time[[#This Row],[33]],rounds_cum_time[33],1),"."))</f>
        <v>97.</v>
      </c>
      <c r="AQ104" s="142" t="str">
        <f>IF(ISBLANK(laps_times[[#This Row],[34]]),"DNF",CONCATENATE(RANK(rounds_cum_time[[#This Row],[34]],rounds_cum_time[34],1),"."))</f>
        <v>97.</v>
      </c>
      <c r="AR104" s="142" t="str">
        <f>IF(ISBLANK(laps_times[[#This Row],[35]]),"DNF",CONCATENATE(RANK(rounds_cum_time[[#This Row],[35]],rounds_cum_time[35],1),"."))</f>
        <v>97.</v>
      </c>
      <c r="AS104" s="142" t="str">
        <f>IF(ISBLANK(laps_times[[#This Row],[36]]),"DNF",CONCATENATE(RANK(rounds_cum_time[[#This Row],[36]],rounds_cum_time[36],1),"."))</f>
        <v>97.</v>
      </c>
      <c r="AT104" s="142" t="str">
        <f>IF(ISBLANK(laps_times[[#This Row],[37]]),"DNF",CONCATENATE(RANK(rounds_cum_time[[#This Row],[37]],rounds_cum_time[37],1),"."))</f>
        <v>97.</v>
      </c>
      <c r="AU104" s="142" t="str">
        <f>IF(ISBLANK(laps_times[[#This Row],[38]]),"DNF",CONCATENATE(RANK(rounds_cum_time[[#This Row],[38]],rounds_cum_time[38],1),"."))</f>
        <v>97.</v>
      </c>
      <c r="AV104" s="142" t="str">
        <f>IF(ISBLANK(laps_times[[#This Row],[39]]),"DNF",CONCATENATE(RANK(rounds_cum_time[[#This Row],[39]],rounds_cum_time[39],1),"."))</f>
        <v>97.</v>
      </c>
      <c r="AW104" s="142" t="str">
        <f>IF(ISBLANK(laps_times[[#This Row],[40]]),"DNF",CONCATENATE(RANK(rounds_cum_time[[#This Row],[40]],rounds_cum_time[40],1),"."))</f>
        <v>97.</v>
      </c>
      <c r="AX104" s="142" t="str">
        <f>IF(ISBLANK(laps_times[[#This Row],[41]]),"DNF",CONCATENATE(RANK(rounds_cum_time[[#This Row],[41]],rounds_cum_time[41],1),"."))</f>
        <v>97.</v>
      </c>
      <c r="AY104" s="142" t="str">
        <f>IF(ISBLANK(laps_times[[#This Row],[42]]),"DNF",CONCATENATE(RANK(rounds_cum_time[[#This Row],[42]],rounds_cum_time[42],1),"."))</f>
        <v>97.</v>
      </c>
      <c r="AZ104" s="142" t="str">
        <f>IF(ISBLANK(laps_times[[#This Row],[43]]),"DNF",CONCATENATE(RANK(rounds_cum_time[[#This Row],[43]],rounds_cum_time[43],1),"."))</f>
        <v>98.</v>
      </c>
      <c r="BA104" s="142" t="str">
        <f>IF(ISBLANK(laps_times[[#This Row],[44]]),"DNF",CONCATENATE(RANK(rounds_cum_time[[#This Row],[44]],rounds_cum_time[44],1),"."))</f>
        <v>98.</v>
      </c>
      <c r="BB104" s="142" t="str">
        <f>IF(ISBLANK(laps_times[[#This Row],[45]]),"DNF",CONCATENATE(RANK(rounds_cum_time[[#This Row],[45]],rounds_cum_time[45],1),"."))</f>
        <v>98.</v>
      </c>
      <c r="BC104" s="142" t="str">
        <f>IF(ISBLANK(laps_times[[#This Row],[46]]),"DNF",CONCATENATE(RANK(rounds_cum_time[[#This Row],[46]],rounds_cum_time[46],1),"."))</f>
        <v>98.</v>
      </c>
      <c r="BD104" s="142" t="str">
        <f>IF(ISBLANK(laps_times[[#This Row],[47]]),"DNF",CONCATENATE(RANK(rounds_cum_time[[#This Row],[47]],rounds_cum_time[47],1),"."))</f>
        <v>98.</v>
      </c>
      <c r="BE104" s="142" t="str">
        <f>IF(ISBLANK(laps_times[[#This Row],[48]]),"DNF",CONCATENATE(RANK(rounds_cum_time[[#This Row],[48]],rounds_cum_time[48],1),"."))</f>
        <v>98.</v>
      </c>
      <c r="BF104" s="142" t="str">
        <f>IF(ISBLANK(laps_times[[#This Row],[49]]),"DNF",CONCATENATE(RANK(rounds_cum_time[[#This Row],[49]],rounds_cum_time[49],1),"."))</f>
        <v>98.</v>
      </c>
      <c r="BG104" s="142" t="str">
        <f>IF(ISBLANK(laps_times[[#This Row],[50]]),"DNF",CONCATENATE(RANK(rounds_cum_time[[#This Row],[50]],rounds_cum_time[50],1),"."))</f>
        <v>98.</v>
      </c>
      <c r="BH104" s="142" t="str">
        <f>IF(ISBLANK(laps_times[[#This Row],[51]]),"DNF",CONCATENATE(RANK(rounds_cum_time[[#This Row],[51]],rounds_cum_time[51],1),"."))</f>
        <v>98.</v>
      </c>
      <c r="BI104" s="142" t="str">
        <f>IF(ISBLANK(laps_times[[#This Row],[52]]),"DNF",CONCATENATE(RANK(rounds_cum_time[[#This Row],[52]],rounds_cum_time[52],1),"."))</f>
        <v>98.</v>
      </c>
      <c r="BJ104" s="142" t="str">
        <f>IF(ISBLANK(laps_times[[#This Row],[53]]),"DNF",CONCATENATE(RANK(rounds_cum_time[[#This Row],[53]],rounds_cum_time[53],1),"."))</f>
        <v>98.</v>
      </c>
      <c r="BK104" s="142" t="str">
        <f>IF(ISBLANK(laps_times[[#This Row],[54]]),"DNF",CONCATENATE(RANK(rounds_cum_time[[#This Row],[54]],rounds_cum_time[54],1),"."))</f>
        <v>98.</v>
      </c>
      <c r="BL104" s="142" t="str">
        <f>IF(ISBLANK(laps_times[[#This Row],[55]]),"DNF",CONCATENATE(RANK(rounds_cum_time[[#This Row],[55]],rounds_cum_time[55],1),"."))</f>
        <v>98.</v>
      </c>
      <c r="BM104" s="142" t="str">
        <f>IF(ISBLANK(laps_times[[#This Row],[56]]),"DNF",CONCATENATE(RANK(rounds_cum_time[[#This Row],[56]],rounds_cum_time[56],1),"."))</f>
        <v>98.</v>
      </c>
      <c r="BN104" s="142" t="str">
        <f>IF(ISBLANK(laps_times[[#This Row],[57]]),"DNF",CONCATENATE(RANK(rounds_cum_time[[#This Row],[57]],rounds_cum_time[57],1),"."))</f>
        <v>99.</v>
      </c>
      <c r="BO104" s="142" t="str">
        <f>IF(ISBLANK(laps_times[[#This Row],[58]]),"DNF",CONCATENATE(RANK(rounds_cum_time[[#This Row],[58]],rounds_cum_time[58],1),"."))</f>
        <v>99.</v>
      </c>
      <c r="BP104" s="142" t="str">
        <f>IF(ISBLANK(laps_times[[#This Row],[59]]),"DNF",CONCATENATE(RANK(rounds_cum_time[[#This Row],[59]],rounds_cum_time[59],1),"."))</f>
        <v>99.</v>
      </c>
      <c r="BQ104" s="142" t="str">
        <f>IF(ISBLANK(laps_times[[#This Row],[60]]),"DNF",CONCATENATE(RANK(rounds_cum_time[[#This Row],[60]],rounds_cum_time[60],1),"."))</f>
        <v>99.</v>
      </c>
      <c r="BR104" s="142" t="str">
        <f>IF(ISBLANK(laps_times[[#This Row],[61]]),"DNF",CONCATENATE(RANK(rounds_cum_time[[#This Row],[61]],rounds_cum_time[61],1),"."))</f>
        <v>99.</v>
      </c>
      <c r="BS104" s="142" t="str">
        <f>IF(ISBLANK(laps_times[[#This Row],[62]]),"DNF",CONCATENATE(RANK(rounds_cum_time[[#This Row],[62]],rounds_cum_time[62],1),"."))</f>
        <v>99.</v>
      </c>
      <c r="BT104" s="143" t="str">
        <f>IF(ISBLANK(laps_times[[#This Row],[63]]),"DNF",CONCATENATE(RANK(rounds_cum_time[[#This Row],[63]],rounds_cum_time[63],1),"."))</f>
        <v>99.</v>
      </c>
    </row>
    <row r="105" spans="2:72" x14ac:dyDescent="0.2">
      <c r="B105" s="130">
        <f>laps_times[[#This Row],[poř]]</f>
        <v>100</v>
      </c>
      <c r="C105" s="141">
        <f>laps_times[[#This Row],[s.č.]]</f>
        <v>73</v>
      </c>
      <c r="D105" s="131" t="str">
        <f>laps_times[[#This Row],[jméno]]</f>
        <v>Kleinová Petra</v>
      </c>
      <c r="E105" s="132">
        <f>laps_times[[#This Row],[roč]]</f>
        <v>1978</v>
      </c>
      <c r="F105" s="132" t="str">
        <f>laps_times[[#This Row],[kat]]</f>
        <v>ZB</v>
      </c>
      <c r="G105" s="132">
        <f>laps_times[[#This Row],[poř_kat]]</f>
        <v>8</v>
      </c>
      <c r="H105" s="131" t="str">
        <f>laps_times[[#This Row],[klub]]</f>
        <v>RK Týn</v>
      </c>
      <c r="I105" s="134">
        <f>laps_times[[#This Row],[celk. čas]]</f>
        <v>0.21995994212962963</v>
      </c>
      <c r="J105" s="142" t="str">
        <f>IF(ISBLANK(laps_times[[#This Row],[1]]),"DNF",CONCATENATE(RANK(rounds_cum_time[[#This Row],[1]],rounds_cum_time[1],1),"."))</f>
        <v>75.</v>
      </c>
      <c r="K105" s="142" t="str">
        <f>IF(ISBLANK(laps_times[[#This Row],[2]]),"DNF",CONCATENATE(RANK(rounds_cum_time[[#This Row],[2]],rounds_cum_time[2],1),"."))</f>
        <v>81.</v>
      </c>
      <c r="L105" s="142" t="str">
        <f>IF(ISBLANK(laps_times[[#This Row],[3]]),"DNF",CONCATENATE(RANK(rounds_cum_time[[#This Row],[3]],rounds_cum_time[3],1),"."))</f>
        <v>85.</v>
      </c>
      <c r="M105" s="142" t="str">
        <f>IF(ISBLANK(laps_times[[#This Row],[4]]),"DNF",CONCATENATE(RANK(rounds_cum_time[[#This Row],[4]],rounds_cum_time[4],1),"."))</f>
        <v>88.</v>
      </c>
      <c r="N105" s="142" t="str">
        <f>IF(ISBLANK(laps_times[[#This Row],[5]]),"DNF",CONCATENATE(RANK(rounds_cum_time[[#This Row],[5]],rounds_cum_time[5],1),"."))</f>
        <v>88.</v>
      </c>
      <c r="O105" s="142" t="str">
        <f>IF(ISBLANK(laps_times[[#This Row],[6]]),"DNF",CONCATENATE(RANK(rounds_cum_time[[#This Row],[6]],rounds_cum_time[6],1),"."))</f>
        <v>89.</v>
      </c>
      <c r="P105" s="142" t="str">
        <f>IF(ISBLANK(laps_times[[#This Row],[7]]),"DNF",CONCATENATE(RANK(rounds_cum_time[[#This Row],[7]],rounds_cum_time[7],1),"."))</f>
        <v>89.</v>
      </c>
      <c r="Q105" s="142" t="str">
        <f>IF(ISBLANK(laps_times[[#This Row],[8]]),"DNF",CONCATENATE(RANK(rounds_cum_time[[#This Row],[8]],rounds_cum_time[8],1),"."))</f>
        <v>89.</v>
      </c>
      <c r="R105" s="142" t="str">
        <f>IF(ISBLANK(laps_times[[#This Row],[9]]),"DNF",CONCATENATE(RANK(rounds_cum_time[[#This Row],[9]],rounds_cum_time[9],1),"."))</f>
        <v>90.</v>
      </c>
      <c r="S105" s="142" t="str">
        <f>IF(ISBLANK(laps_times[[#This Row],[10]]),"DNF",CONCATENATE(RANK(rounds_cum_time[[#This Row],[10]],rounds_cum_time[10],1),"."))</f>
        <v>90.</v>
      </c>
      <c r="T105" s="142" t="str">
        <f>IF(ISBLANK(laps_times[[#This Row],[11]]),"DNF",CONCATENATE(RANK(rounds_cum_time[[#This Row],[11]],rounds_cum_time[11],1),"."))</f>
        <v>90.</v>
      </c>
      <c r="U105" s="142" t="str">
        <f>IF(ISBLANK(laps_times[[#This Row],[12]]),"DNF",CONCATENATE(RANK(rounds_cum_time[[#This Row],[12]],rounds_cum_time[12],1),"."))</f>
        <v>91.</v>
      </c>
      <c r="V105" s="142" t="str">
        <f>IF(ISBLANK(laps_times[[#This Row],[13]]),"DNF",CONCATENATE(RANK(rounds_cum_time[[#This Row],[13]],rounds_cum_time[13],1),"."))</f>
        <v>91.</v>
      </c>
      <c r="W105" s="142" t="str">
        <f>IF(ISBLANK(laps_times[[#This Row],[14]]),"DNF",CONCATENATE(RANK(rounds_cum_time[[#This Row],[14]],rounds_cum_time[14],1),"."))</f>
        <v>92.</v>
      </c>
      <c r="X105" s="142" t="str">
        <f>IF(ISBLANK(laps_times[[#This Row],[15]]),"DNF",CONCATENATE(RANK(rounds_cum_time[[#This Row],[15]],rounds_cum_time[15],1),"."))</f>
        <v>93.</v>
      </c>
      <c r="Y105" s="142" t="str">
        <f>IF(ISBLANK(laps_times[[#This Row],[16]]),"DNF",CONCATENATE(RANK(rounds_cum_time[[#This Row],[16]],rounds_cum_time[16],1),"."))</f>
        <v>95.</v>
      </c>
      <c r="Z105" s="142" t="str">
        <f>IF(ISBLANK(laps_times[[#This Row],[17]]),"DNF",CONCATENATE(RANK(rounds_cum_time[[#This Row],[17]],rounds_cum_time[17],1),"."))</f>
        <v>95.</v>
      </c>
      <c r="AA105" s="142" t="str">
        <f>IF(ISBLANK(laps_times[[#This Row],[18]]),"DNF",CONCATENATE(RANK(rounds_cum_time[[#This Row],[18]],rounds_cum_time[18],1),"."))</f>
        <v>95.</v>
      </c>
      <c r="AB105" s="142" t="str">
        <f>IF(ISBLANK(laps_times[[#This Row],[19]]),"DNF",CONCATENATE(RANK(rounds_cum_time[[#This Row],[19]],rounds_cum_time[19],1),"."))</f>
        <v>96.</v>
      </c>
      <c r="AC105" s="142" t="str">
        <f>IF(ISBLANK(laps_times[[#This Row],[20]]),"DNF",CONCATENATE(RANK(rounds_cum_time[[#This Row],[20]],rounds_cum_time[20],1),"."))</f>
        <v>97.</v>
      </c>
      <c r="AD105" s="142" t="str">
        <f>IF(ISBLANK(laps_times[[#This Row],[21]]),"DNF",CONCATENATE(RANK(rounds_cum_time[[#This Row],[21]],rounds_cum_time[21],1),"."))</f>
        <v>98.</v>
      </c>
      <c r="AE105" s="142" t="str">
        <f>IF(ISBLANK(laps_times[[#This Row],[22]]),"DNF",CONCATENATE(RANK(rounds_cum_time[[#This Row],[22]],rounds_cum_time[22],1),"."))</f>
        <v>98.</v>
      </c>
      <c r="AF105" s="142" t="str">
        <f>IF(ISBLANK(laps_times[[#This Row],[23]]),"DNF",CONCATENATE(RANK(rounds_cum_time[[#This Row],[23]],rounds_cum_time[23],1),"."))</f>
        <v>98.</v>
      </c>
      <c r="AG105" s="142" t="str">
        <f>IF(ISBLANK(laps_times[[#This Row],[24]]),"DNF",CONCATENATE(RANK(rounds_cum_time[[#This Row],[24]],rounds_cum_time[24],1),"."))</f>
        <v>98.</v>
      </c>
      <c r="AH105" s="142" t="str">
        <f>IF(ISBLANK(laps_times[[#This Row],[25]]),"DNF",CONCATENATE(RANK(rounds_cum_time[[#This Row],[25]],rounds_cum_time[25],1),"."))</f>
        <v>98.</v>
      </c>
      <c r="AI105" s="142" t="str">
        <f>IF(ISBLANK(laps_times[[#This Row],[26]]),"DNF",CONCATENATE(RANK(rounds_cum_time[[#This Row],[26]],rounds_cum_time[26],1),"."))</f>
        <v>98.</v>
      </c>
      <c r="AJ105" s="142" t="str">
        <f>IF(ISBLANK(laps_times[[#This Row],[27]]),"DNF",CONCATENATE(RANK(rounds_cum_time[[#This Row],[27]],rounds_cum_time[27],1),"."))</f>
        <v>99.</v>
      </c>
      <c r="AK105" s="142" t="str">
        <f>IF(ISBLANK(laps_times[[#This Row],[28]]),"DNF",CONCATENATE(RANK(rounds_cum_time[[#This Row],[28]],rounds_cum_time[28],1),"."))</f>
        <v>99.</v>
      </c>
      <c r="AL105" s="142" t="str">
        <f>IF(ISBLANK(laps_times[[#This Row],[29]]),"DNF",CONCATENATE(RANK(rounds_cum_time[[#This Row],[29]],rounds_cum_time[29],1),"."))</f>
        <v>99.</v>
      </c>
      <c r="AM105" s="142" t="str">
        <f>IF(ISBLANK(laps_times[[#This Row],[30]]),"DNF",CONCATENATE(RANK(rounds_cum_time[[#This Row],[30]],rounds_cum_time[30],1),"."))</f>
        <v>99.</v>
      </c>
      <c r="AN105" s="142" t="str">
        <f>IF(ISBLANK(laps_times[[#This Row],[31]]),"DNF",CONCATENATE(RANK(rounds_cum_time[[#This Row],[31]],rounds_cum_time[31],1),"."))</f>
        <v>100.</v>
      </c>
      <c r="AO105" s="142" t="str">
        <f>IF(ISBLANK(laps_times[[#This Row],[32]]),"DNF",CONCATENATE(RANK(rounds_cum_time[[#This Row],[32]],rounds_cum_time[32],1),"."))</f>
        <v>99.</v>
      </c>
      <c r="AP105" s="142" t="str">
        <f>IF(ISBLANK(laps_times[[#This Row],[33]]),"DNF",CONCATENATE(RANK(rounds_cum_time[[#This Row],[33]],rounds_cum_time[33],1),"."))</f>
        <v>100.</v>
      </c>
      <c r="AQ105" s="142" t="str">
        <f>IF(ISBLANK(laps_times[[#This Row],[34]]),"DNF",CONCATENATE(RANK(rounds_cum_time[[#This Row],[34]],rounds_cum_time[34],1),"."))</f>
        <v>100.</v>
      </c>
      <c r="AR105" s="142" t="str">
        <f>IF(ISBLANK(laps_times[[#This Row],[35]]),"DNF",CONCATENATE(RANK(rounds_cum_time[[#This Row],[35]],rounds_cum_time[35],1),"."))</f>
        <v>100.</v>
      </c>
      <c r="AS105" s="142" t="str">
        <f>IF(ISBLANK(laps_times[[#This Row],[36]]),"DNF",CONCATENATE(RANK(rounds_cum_time[[#This Row],[36]],rounds_cum_time[36],1),"."))</f>
        <v>100.</v>
      </c>
      <c r="AT105" s="142" t="str">
        <f>IF(ISBLANK(laps_times[[#This Row],[37]]),"DNF",CONCATENATE(RANK(rounds_cum_time[[#This Row],[37]],rounds_cum_time[37],1),"."))</f>
        <v>100.</v>
      </c>
      <c r="AU105" s="142" t="str">
        <f>IF(ISBLANK(laps_times[[#This Row],[38]]),"DNF",CONCATENATE(RANK(rounds_cum_time[[#This Row],[38]],rounds_cum_time[38],1),"."))</f>
        <v>100.</v>
      </c>
      <c r="AV105" s="142" t="str">
        <f>IF(ISBLANK(laps_times[[#This Row],[39]]),"DNF",CONCATENATE(RANK(rounds_cum_time[[#This Row],[39]],rounds_cum_time[39],1),"."))</f>
        <v>100.</v>
      </c>
      <c r="AW105" s="142" t="str">
        <f>IF(ISBLANK(laps_times[[#This Row],[40]]),"DNF",CONCATENATE(RANK(rounds_cum_time[[#This Row],[40]],rounds_cum_time[40],1),"."))</f>
        <v>100.</v>
      </c>
      <c r="AX105" s="142" t="str">
        <f>IF(ISBLANK(laps_times[[#This Row],[41]]),"DNF",CONCATENATE(RANK(rounds_cum_time[[#This Row],[41]],rounds_cum_time[41],1),"."))</f>
        <v>100.</v>
      </c>
      <c r="AY105" s="142" t="str">
        <f>IF(ISBLANK(laps_times[[#This Row],[42]]),"DNF",CONCATENATE(RANK(rounds_cum_time[[#This Row],[42]],rounds_cum_time[42],1),"."))</f>
        <v>100.</v>
      </c>
      <c r="AZ105" s="142" t="str">
        <f>IF(ISBLANK(laps_times[[#This Row],[43]]),"DNF",CONCATENATE(RANK(rounds_cum_time[[#This Row],[43]],rounds_cum_time[43],1),"."))</f>
        <v>100.</v>
      </c>
      <c r="BA105" s="142" t="str">
        <f>IF(ISBLANK(laps_times[[#This Row],[44]]),"DNF",CONCATENATE(RANK(rounds_cum_time[[#This Row],[44]],rounds_cum_time[44],1),"."))</f>
        <v>100.</v>
      </c>
      <c r="BB105" s="142" t="str">
        <f>IF(ISBLANK(laps_times[[#This Row],[45]]),"DNF",CONCATENATE(RANK(rounds_cum_time[[#This Row],[45]],rounds_cum_time[45],1),"."))</f>
        <v>100.</v>
      </c>
      <c r="BC105" s="142" t="str">
        <f>IF(ISBLANK(laps_times[[#This Row],[46]]),"DNF",CONCATENATE(RANK(rounds_cum_time[[#This Row],[46]],rounds_cum_time[46],1),"."))</f>
        <v>100.</v>
      </c>
      <c r="BD105" s="142" t="str">
        <f>IF(ISBLANK(laps_times[[#This Row],[47]]),"DNF",CONCATENATE(RANK(rounds_cum_time[[#This Row],[47]],rounds_cum_time[47],1),"."))</f>
        <v>100.</v>
      </c>
      <c r="BE105" s="142" t="str">
        <f>IF(ISBLANK(laps_times[[#This Row],[48]]),"DNF",CONCATENATE(RANK(rounds_cum_time[[#This Row],[48]],rounds_cum_time[48],1),"."))</f>
        <v>100.</v>
      </c>
      <c r="BF105" s="142" t="str">
        <f>IF(ISBLANK(laps_times[[#This Row],[49]]),"DNF",CONCATENATE(RANK(rounds_cum_time[[#This Row],[49]],rounds_cum_time[49],1),"."))</f>
        <v>100.</v>
      </c>
      <c r="BG105" s="142" t="str">
        <f>IF(ISBLANK(laps_times[[#This Row],[50]]),"DNF",CONCATENATE(RANK(rounds_cum_time[[#This Row],[50]],rounds_cum_time[50],1),"."))</f>
        <v>100.</v>
      </c>
      <c r="BH105" s="142" t="str">
        <f>IF(ISBLANK(laps_times[[#This Row],[51]]),"DNF",CONCATENATE(RANK(rounds_cum_time[[#This Row],[51]],rounds_cum_time[51],1),"."))</f>
        <v>100.</v>
      </c>
      <c r="BI105" s="142" t="str">
        <f>IF(ISBLANK(laps_times[[#This Row],[52]]),"DNF",CONCATENATE(RANK(rounds_cum_time[[#This Row],[52]],rounds_cum_time[52],1),"."))</f>
        <v>100.</v>
      </c>
      <c r="BJ105" s="142" t="str">
        <f>IF(ISBLANK(laps_times[[#This Row],[53]]),"DNF",CONCATENATE(RANK(rounds_cum_time[[#This Row],[53]],rounds_cum_time[53],1),"."))</f>
        <v>100.</v>
      </c>
      <c r="BK105" s="142" t="str">
        <f>IF(ISBLANK(laps_times[[#This Row],[54]]),"DNF",CONCATENATE(RANK(rounds_cum_time[[#This Row],[54]],rounds_cum_time[54],1),"."))</f>
        <v>100.</v>
      </c>
      <c r="BL105" s="142" t="str">
        <f>IF(ISBLANK(laps_times[[#This Row],[55]]),"DNF",CONCATENATE(RANK(rounds_cum_time[[#This Row],[55]],rounds_cum_time[55],1),"."))</f>
        <v>100.</v>
      </c>
      <c r="BM105" s="142" t="str">
        <f>IF(ISBLANK(laps_times[[#This Row],[56]]),"DNF",CONCATENATE(RANK(rounds_cum_time[[#This Row],[56]],rounds_cum_time[56],1),"."))</f>
        <v>100.</v>
      </c>
      <c r="BN105" s="142" t="str">
        <f>IF(ISBLANK(laps_times[[#This Row],[57]]),"DNF",CONCATENATE(RANK(rounds_cum_time[[#This Row],[57]],rounds_cum_time[57],1),"."))</f>
        <v>100.</v>
      </c>
      <c r="BO105" s="142" t="str">
        <f>IF(ISBLANK(laps_times[[#This Row],[58]]),"DNF",CONCATENATE(RANK(rounds_cum_time[[#This Row],[58]],rounds_cum_time[58],1),"."))</f>
        <v>100.</v>
      </c>
      <c r="BP105" s="142" t="str">
        <f>IF(ISBLANK(laps_times[[#This Row],[59]]),"DNF",CONCATENATE(RANK(rounds_cum_time[[#This Row],[59]],rounds_cum_time[59],1),"."))</f>
        <v>100.</v>
      </c>
      <c r="BQ105" s="142" t="str">
        <f>IF(ISBLANK(laps_times[[#This Row],[60]]),"DNF",CONCATENATE(RANK(rounds_cum_time[[#This Row],[60]],rounds_cum_time[60],1),"."))</f>
        <v>100.</v>
      </c>
      <c r="BR105" s="142" t="str">
        <f>IF(ISBLANK(laps_times[[#This Row],[61]]),"DNF",CONCATENATE(RANK(rounds_cum_time[[#This Row],[61]],rounds_cum_time[61],1),"."))</f>
        <v>100.</v>
      </c>
      <c r="BS105" s="142" t="str">
        <f>IF(ISBLANK(laps_times[[#This Row],[62]]),"DNF",CONCATENATE(RANK(rounds_cum_time[[#This Row],[62]],rounds_cum_time[62],1),"."))</f>
        <v>100.</v>
      </c>
      <c r="BT105" s="143" t="str">
        <f>IF(ISBLANK(laps_times[[#This Row],[63]]),"DNF",CONCATENATE(RANK(rounds_cum_time[[#This Row],[63]],rounds_cum_time[63],1),"."))</f>
        <v>100.</v>
      </c>
    </row>
    <row r="106" spans="2:72" x14ac:dyDescent="0.2">
      <c r="B106" s="130">
        <f>laps_times[[#This Row],[poř]]</f>
        <v>101</v>
      </c>
      <c r="C106" s="141">
        <f>laps_times[[#This Row],[s.č.]]</f>
        <v>119</v>
      </c>
      <c r="D106" s="131" t="str">
        <f>laps_times[[#This Row],[jméno]]</f>
        <v>Jančářová Helena</v>
      </c>
      <c r="E106" s="132">
        <f>laps_times[[#This Row],[roč]]</f>
        <v>1970</v>
      </c>
      <c r="F106" s="132" t="str">
        <f>laps_times[[#This Row],[kat]]</f>
        <v>ZB</v>
      </c>
      <c r="G106" s="132">
        <f>laps_times[[#This Row],[poř_kat]]</f>
        <v>9</v>
      </c>
      <c r="H106" s="131" t="str">
        <f>laps_times[[#This Row],[klub]]</f>
        <v>MK Seitl Ostrava</v>
      </c>
      <c r="I106" s="134">
        <f>laps_times[[#This Row],[celk. čas]]</f>
        <v>0.22585071759259259</v>
      </c>
      <c r="J106" s="142" t="str">
        <f>IF(ISBLANK(laps_times[[#This Row],[1]]),"DNF",CONCATENATE(RANK(rounds_cum_time[[#This Row],[1]],rounds_cum_time[1],1),"."))</f>
        <v>100.</v>
      </c>
      <c r="K106" s="142" t="str">
        <f>IF(ISBLANK(laps_times[[#This Row],[2]]),"DNF",CONCATENATE(RANK(rounds_cum_time[[#This Row],[2]],rounds_cum_time[2],1),"."))</f>
        <v>100.</v>
      </c>
      <c r="L106" s="142" t="str">
        <f>IF(ISBLANK(laps_times[[#This Row],[3]]),"DNF",CONCATENATE(RANK(rounds_cum_time[[#This Row],[3]],rounds_cum_time[3],1),"."))</f>
        <v>101.</v>
      </c>
      <c r="M106" s="142" t="str">
        <f>IF(ISBLANK(laps_times[[#This Row],[4]]),"DNF",CONCATENATE(RANK(rounds_cum_time[[#This Row],[4]],rounds_cum_time[4],1),"."))</f>
        <v>101.</v>
      </c>
      <c r="N106" s="142" t="str">
        <f>IF(ISBLANK(laps_times[[#This Row],[5]]),"DNF",CONCATENATE(RANK(rounds_cum_time[[#This Row],[5]],rounds_cum_time[5],1),"."))</f>
        <v>100.</v>
      </c>
      <c r="O106" s="142" t="str">
        <f>IF(ISBLANK(laps_times[[#This Row],[6]]),"DNF",CONCATENATE(RANK(rounds_cum_time[[#This Row],[6]],rounds_cum_time[6],1),"."))</f>
        <v>104.</v>
      </c>
      <c r="P106" s="142" t="str">
        <f>IF(ISBLANK(laps_times[[#This Row],[7]]),"DNF",CONCATENATE(RANK(rounds_cum_time[[#This Row],[7]],rounds_cum_time[7],1),"."))</f>
        <v>104.</v>
      </c>
      <c r="Q106" s="142" t="str">
        <f>IF(ISBLANK(laps_times[[#This Row],[8]]),"DNF",CONCATENATE(RANK(rounds_cum_time[[#This Row],[8]],rounds_cum_time[8],1),"."))</f>
        <v>104.</v>
      </c>
      <c r="R106" s="142" t="str">
        <f>IF(ISBLANK(laps_times[[#This Row],[9]]),"DNF",CONCATENATE(RANK(rounds_cum_time[[#This Row],[9]],rounds_cum_time[9],1),"."))</f>
        <v>104.</v>
      </c>
      <c r="S106" s="142" t="str">
        <f>IF(ISBLANK(laps_times[[#This Row],[10]]),"DNF",CONCATENATE(RANK(rounds_cum_time[[#This Row],[10]],rounds_cum_time[10],1),"."))</f>
        <v>104.</v>
      </c>
      <c r="T106" s="142" t="str">
        <f>IF(ISBLANK(laps_times[[#This Row],[11]]),"DNF",CONCATENATE(RANK(rounds_cum_time[[#This Row],[11]],rounds_cum_time[11],1),"."))</f>
        <v>104.</v>
      </c>
      <c r="U106" s="142" t="str">
        <f>IF(ISBLANK(laps_times[[#This Row],[12]]),"DNF",CONCATENATE(RANK(rounds_cum_time[[#This Row],[12]],rounds_cum_time[12],1),"."))</f>
        <v>104.</v>
      </c>
      <c r="V106" s="142" t="str">
        <f>IF(ISBLANK(laps_times[[#This Row],[13]]),"DNF",CONCATENATE(RANK(rounds_cum_time[[#This Row],[13]],rounds_cum_time[13],1),"."))</f>
        <v>104.</v>
      </c>
      <c r="W106" s="142" t="str">
        <f>IF(ISBLANK(laps_times[[#This Row],[14]]),"DNF",CONCATENATE(RANK(rounds_cum_time[[#This Row],[14]],rounds_cum_time[14],1),"."))</f>
        <v>104.</v>
      </c>
      <c r="X106" s="142" t="str">
        <f>IF(ISBLANK(laps_times[[#This Row],[15]]),"DNF",CONCATENATE(RANK(rounds_cum_time[[#This Row],[15]],rounds_cum_time[15],1),"."))</f>
        <v>104.</v>
      </c>
      <c r="Y106" s="142" t="str">
        <f>IF(ISBLANK(laps_times[[#This Row],[16]]),"DNF",CONCATENATE(RANK(rounds_cum_time[[#This Row],[16]],rounds_cum_time[16],1),"."))</f>
        <v>104.</v>
      </c>
      <c r="Z106" s="142" t="str">
        <f>IF(ISBLANK(laps_times[[#This Row],[17]]),"DNF",CONCATENATE(RANK(rounds_cum_time[[#This Row],[17]],rounds_cum_time[17],1),"."))</f>
        <v>104.</v>
      </c>
      <c r="AA106" s="142" t="str">
        <f>IF(ISBLANK(laps_times[[#This Row],[18]]),"DNF",CONCATENATE(RANK(rounds_cum_time[[#This Row],[18]],rounds_cum_time[18],1),"."))</f>
        <v>104.</v>
      </c>
      <c r="AB106" s="142" t="str">
        <f>IF(ISBLANK(laps_times[[#This Row],[19]]),"DNF",CONCATENATE(RANK(rounds_cum_time[[#This Row],[19]],rounds_cum_time[19],1),"."))</f>
        <v>104.</v>
      </c>
      <c r="AC106" s="142" t="str">
        <f>IF(ISBLANK(laps_times[[#This Row],[20]]),"DNF",CONCATENATE(RANK(rounds_cum_time[[#This Row],[20]],rounds_cum_time[20],1),"."))</f>
        <v>104.</v>
      </c>
      <c r="AD106" s="142" t="str">
        <f>IF(ISBLANK(laps_times[[#This Row],[21]]),"DNF",CONCATENATE(RANK(rounds_cum_time[[#This Row],[21]],rounds_cum_time[21],1),"."))</f>
        <v>104.</v>
      </c>
      <c r="AE106" s="142" t="str">
        <f>IF(ISBLANK(laps_times[[#This Row],[22]]),"DNF",CONCATENATE(RANK(rounds_cum_time[[#This Row],[22]],rounds_cum_time[22],1),"."))</f>
        <v>104.</v>
      </c>
      <c r="AF106" s="142" t="str">
        <f>IF(ISBLANK(laps_times[[#This Row],[23]]),"DNF",CONCATENATE(RANK(rounds_cum_time[[#This Row],[23]],rounds_cum_time[23],1),"."))</f>
        <v>104.</v>
      </c>
      <c r="AG106" s="142" t="str">
        <f>IF(ISBLANK(laps_times[[#This Row],[24]]),"DNF",CONCATENATE(RANK(rounds_cum_time[[#This Row],[24]],rounds_cum_time[24],1),"."))</f>
        <v>104.</v>
      </c>
      <c r="AH106" s="142" t="str">
        <f>IF(ISBLANK(laps_times[[#This Row],[25]]),"DNF",CONCATENATE(RANK(rounds_cum_time[[#This Row],[25]],rounds_cum_time[25],1),"."))</f>
        <v>104.</v>
      </c>
      <c r="AI106" s="142" t="str">
        <f>IF(ISBLANK(laps_times[[#This Row],[26]]),"DNF",CONCATENATE(RANK(rounds_cum_time[[#This Row],[26]],rounds_cum_time[26],1),"."))</f>
        <v>104.</v>
      </c>
      <c r="AJ106" s="142" t="str">
        <f>IF(ISBLANK(laps_times[[#This Row],[27]]),"DNF",CONCATENATE(RANK(rounds_cum_time[[#This Row],[27]],rounds_cum_time[27],1),"."))</f>
        <v>104.</v>
      </c>
      <c r="AK106" s="142" t="str">
        <f>IF(ISBLANK(laps_times[[#This Row],[28]]),"DNF",CONCATENATE(RANK(rounds_cum_time[[#This Row],[28]],rounds_cum_time[28],1),"."))</f>
        <v>103.</v>
      </c>
      <c r="AL106" s="142" t="str">
        <f>IF(ISBLANK(laps_times[[#This Row],[29]]),"DNF",CONCATENATE(RANK(rounds_cum_time[[#This Row],[29]],rounds_cum_time[29],1),"."))</f>
        <v>103.</v>
      </c>
      <c r="AM106" s="142" t="str">
        <f>IF(ISBLANK(laps_times[[#This Row],[30]]),"DNF",CONCATENATE(RANK(rounds_cum_time[[#This Row],[30]],rounds_cum_time[30],1),"."))</f>
        <v>103.</v>
      </c>
      <c r="AN106" s="142" t="str">
        <f>IF(ISBLANK(laps_times[[#This Row],[31]]),"DNF",CONCATENATE(RANK(rounds_cum_time[[#This Row],[31]],rounds_cum_time[31],1),"."))</f>
        <v>102.</v>
      </c>
      <c r="AO106" s="142" t="str">
        <f>IF(ISBLANK(laps_times[[#This Row],[32]]),"DNF",CONCATENATE(RANK(rounds_cum_time[[#This Row],[32]],rounds_cum_time[32],1),"."))</f>
        <v>101.</v>
      </c>
      <c r="AP106" s="142" t="str">
        <f>IF(ISBLANK(laps_times[[#This Row],[33]]),"DNF",CONCATENATE(RANK(rounds_cum_time[[#This Row],[33]],rounds_cum_time[33],1),"."))</f>
        <v>101.</v>
      </c>
      <c r="AQ106" s="142" t="str">
        <f>IF(ISBLANK(laps_times[[#This Row],[34]]),"DNF",CONCATENATE(RANK(rounds_cum_time[[#This Row],[34]],rounds_cum_time[34],1),"."))</f>
        <v>101.</v>
      </c>
      <c r="AR106" s="142" t="str">
        <f>IF(ISBLANK(laps_times[[#This Row],[35]]),"DNF",CONCATENATE(RANK(rounds_cum_time[[#This Row],[35]],rounds_cum_time[35],1),"."))</f>
        <v>101.</v>
      </c>
      <c r="AS106" s="142" t="str">
        <f>IF(ISBLANK(laps_times[[#This Row],[36]]),"DNF",CONCATENATE(RANK(rounds_cum_time[[#This Row],[36]],rounds_cum_time[36],1),"."))</f>
        <v>101.</v>
      </c>
      <c r="AT106" s="142" t="str">
        <f>IF(ISBLANK(laps_times[[#This Row],[37]]),"DNF",CONCATENATE(RANK(rounds_cum_time[[#This Row],[37]],rounds_cum_time[37],1),"."))</f>
        <v>101.</v>
      </c>
      <c r="AU106" s="142" t="str">
        <f>IF(ISBLANK(laps_times[[#This Row],[38]]),"DNF",CONCATENATE(RANK(rounds_cum_time[[#This Row],[38]],rounds_cum_time[38],1),"."))</f>
        <v>101.</v>
      </c>
      <c r="AV106" s="142" t="str">
        <f>IF(ISBLANK(laps_times[[#This Row],[39]]),"DNF",CONCATENATE(RANK(rounds_cum_time[[#This Row],[39]],rounds_cum_time[39],1),"."))</f>
        <v>101.</v>
      </c>
      <c r="AW106" s="142" t="str">
        <f>IF(ISBLANK(laps_times[[#This Row],[40]]),"DNF",CONCATENATE(RANK(rounds_cum_time[[#This Row],[40]],rounds_cum_time[40],1),"."))</f>
        <v>101.</v>
      </c>
      <c r="AX106" s="142" t="str">
        <f>IF(ISBLANK(laps_times[[#This Row],[41]]),"DNF",CONCATENATE(RANK(rounds_cum_time[[#This Row],[41]],rounds_cum_time[41],1),"."))</f>
        <v>101.</v>
      </c>
      <c r="AY106" s="142" t="str">
        <f>IF(ISBLANK(laps_times[[#This Row],[42]]),"DNF",CONCATENATE(RANK(rounds_cum_time[[#This Row],[42]],rounds_cum_time[42],1),"."))</f>
        <v>101.</v>
      </c>
      <c r="AZ106" s="142" t="str">
        <f>IF(ISBLANK(laps_times[[#This Row],[43]]),"DNF",CONCATENATE(RANK(rounds_cum_time[[#This Row],[43]],rounds_cum_time[43],1),"."))</f>
        <v>101.</v>
      </c>
      <c r="BA106" s="142" t="str">
        <f>IF(ISBLANK(laps_times[[#This Row],[44]]),"DNF",CONCATENATE(RANK(rounds_cum_time[[#This Row],[44]],rounds_cum_time[44],1),"."))</f>
        <v>101.</v>
      </c>
      <c r="BB106" s="142" t="str">
        <f>IF(ISBLANK(laps_times[[#This Row],[45]]),"DNF",CONCATENATE(RANK(rounds_cum_time[[#This Row],[45]],rounds_cum_time[45],1),"."))</f>
        <v>101.</v>
      </c>
      <c r="BC106" s="142" t="str">
        <f>IF(ISBLANK(laps_times[[#This Row],[46]]),"DNF",CONCATENATE(RANK(rounds_cum_time[[#This Row],[46]],rounds_cum_time[46],1),"."))</f>
        <v>101.</v>
      </c>
      <c r="BD106" s="142" t="str">
        <f>IF(ISBLANK(laps_times[[#This Row],[47]]),"DNF",CONCATENATE(RANK(rounds_cum_time[[#This Row],[47]],rounds_cum_time[47],1),"."))</f>
        <v>101.</v>
      </c>
      <c r="BE106" s="142" t="str">
        <f>IF(ISBLANK(laps_times[[#This Row],[48]]),"DNF",CONCATENATE(RANK(rounds_cum_time[[#This Row],[48]],rounds_cum_time[48],1),"."))</f>
        <v>101.</v>
      </c>
      <c r="BF106" s="142" t="str">
        <f>IF(ISBLANK(laps_times[[#This Row],[49]]),"DNF",CONCATENATE(RANK(rounds_cum_time[[#This Row],[49]],rounds_cum_time[49],1),"."))</f>
        <v>101.</v>
      </c>
      <c r="BG106" s="142" t="str">
        <f>IF(ISBLANK(laps_times[[#This Row],[50]]),"DNF",CONCATENATE(RANK(rounds_cum_time[[#This Row],[50]],rounds_cum_time[50],1),"."))</f>
        <v>101.</v>
      </c>
      <c r="BH106" s="142" t="str">
        <f>IF(ISBLANK(laps_times[[#This Row],[51]]),"DNF",CONCATENATE(RANK(rounds_cum_time[[#This Row],[51]],rounds_cum_time[51],1),"."))</f>
        <v>101.</v>
      </c>
      <c r="BI106" s="142" t="str">
        <f>IF(ISBLANK(laps_times[[#This Row],[52]]),"DNF",CONCATENATE(RANK(rounds_cum_time[[#This Row],[52]],rounds_cum_time[52],1),"."))</f>
        <v>101.</v>
      </c>
      <c r="BJ106" s="142" t="str">
        <f>IF(ISBLANK(laps_times[[#This Row],[53]]),"DNF",CONCATENATE(RANK(rounds_cum_time[[#This Row],[53]],rounds_cum_time[53],1),"."))</f>
        <v>101.</v>
      </c>
      <c r="BK106" s="142" t="str">
        <f>IF(ISBLANK(laps_times[[#This Row],[54]]),"DNF",CONCATENATE(RANK(rounds_cum_time[[#This Row],[54]],rounds_cum_time[54],1),"."))</f>
        <v>101.</v>
      </c>
      <c r="BL106" s="142" t="str">
        <f>IF(ISBLANK(laps_times[[#This Row],[55]]),"DNF",CONCATENATE(RANK(rounds_cum_time[[#This Row],[55]],rounds_cum_time[55],1),"."))</f>
        <v>101.</v>
      </c>
      <c r="BM106" s="142" t="str">
        <f>IF(ISBLANK(laps_times[[#This Row],[56]]),"DNF",CONCATENATE(RANK(rounds_cum_time[[#This Row],[56]],rounds_cum_time[56],1),"."))</f>
        <v>101.</v>
      </c>
      <c r="BN106" s="142" t="str">
        <f>IF(ISBLANK(laps_times[[#This Row],[57]]),"DNF",CONCATENATE(RANK(rounds_cum_time[[#This Row],[57]],rounds_cum_time[57],1),"."))</f>
        <v>101.</v>
      </c>
      <c r="BO106" s="142" t="str">
        <f>IF(ISBLANK(laps_times[[#This Row],[58]]),"DNF",CONCATENATE(RANK(rounds_cum_time[[#This Row],[58]],rounds_cum_time[58],1),"."))</f>
        <v>101.</v>
      </c>
      <c r="BP106" s="142" t="str">
        <f>IF(ISBLANK(laps_times[[#This Row],[59]]),"DNF",CONCATENATE(RANK(rounds_cum_time[[#This Row],[59]],rounds_cum_time[59],1),"."))</f>
        <v>101.</v>
      </c>
      <c r="BQ106" s="142" t="str">
        <f>IF(ISBLANK(laps_times[[#This Row],[60]]),"DNF",CONCATENATE(RANK(rounds_cum_time[[#This Row],[60]],rounds_cum_time[60],1),"."))</f>
        <v>101.</v>
      </c>
      <c r="BR106" s="142" t="str">
        <f>IF(ISBLANK(laps_times[[#This Row],[61]]),"DNF",CONCATENATE(RANK(rounds_cum_time[[#This Row],[61]],rounds_cum_time[61],1),"."))</f>
        <v>101.</v>
      </c>
      <c r="BS106" s="142" t="str">
        <f>IF(ISBLANK(laps_times[[#This Row],[62]]),"DNF",CONCATENATE(RANK(rounds_cum_time[[#This Row],[62]],rounds_cum_time[62],1),"."))</f>
        <v>101.</v>
      </c>
      <c r="BT106" s="143" t="str">
        <f>IF(ISBLANK(laps_times[[#This Row],[63]]),"DNF",CONCATENATE(RANK(rounds_cum_time[[#This Row],[63]],rounds_cum_time[63],1),"."))</f>
        <v>101.</v>
      </c>
    </row>
    <row r="107" spans="2:72" x14ac:dyDescent="0.2">
      <c r="B107" s="130">
        <f>laps_times[[#This Row],[poř]]</f>
        <v>102</v>
      </c>
      <c r="C107" s="141">
        <f>laps_times[[#This Row],[s.č.]]</f>
        <v>101</v>
      </c>
      <c r="D107" s="131" t="str">
        <f>laps_times[[#This Row],[jméno]]</f>
        <v>Bálková Petra</v>
      </c>
      <c r="E107" s="132">
        <f>laps_times[[#This Row],[roč]]</f>
        <v>1979</v>
      </c>
      <c r="F107" s="132" t="str">
        <f>laps_times[[#This Row],[kat]]</f>
        <v>ZB</v>
      </c>
      <c r="G107" s="132">
        <f>laps_times[[#This Row],[poř_kat]]</f>
        <v>10</v>
      </c>
      <c r="H107" s="131" t="str">
        <f>laps_times[[#This Row],[klub]]</f>
        <v>-</v>
      </c>
      <c r="I107" s="134">
        <f>laps_times[[#This Row],[celk. čas]]</f>
        <v>0.23780339120370372</v>
      </c>
      <c r="J107" s="142" t="str">
        <f>IF(ISBLANK(laps_times[[#This Row],[1]]),"DNF",CONCATENATE(RANK(rounds_cum_time[[#This Row],[1]],rounds_cum_time[1],1),"."))</f>
        <v>99.</v>
      </c>
      <c r="K107" s="142" t="str">
        <f>IF(ISBLANK(laps_times[[#This Row],[2]]),"DNF",CONCATENATE(RANK(rounds_cum_time[[#This Row],[2]],rounds_cum_time[2],1),"."))</f>
        <v>99.</v>
      </c>
      <c r="L107" s="142" t="str">
        <f>IF(ISBLANK(laps_times[[#This Row],[3]]),"DNF",CONCATENATE(RANK(rounds_cum_time[[#This Row],[3]],rounds_cum_time[3],1),"."))</f>
        <v>99.</v>
      </c>
      <c r="M107" s="142" t="str">
        <f>IF(ISBLANK(laps_times[[#This Row],[4]]),"DNF",CONCATENATE(RANK(rounds_cum_time[[#This Row],[4]],rounds_cum_time[4],1),"."))</f>
        <v>99.</v>
      </c>
      <c r="N107" s="142" t="str">
        <f>IF(ISBLANK(laps_times[[#This Row],[5]]),"DNF",CONCATENATE(RANK(rounds_cum_time[[#This Row],[5]],rounds_cum_time[5],1),"."))</f>
        <v>99.</v>
      </c>
      <c r="O107" s="142" t="str">
        <f>IF(ISBLANK(laps_times[[#This Row],[6]]),"DNF",CONCATENATE(RANK(rounds_cum_time[[#This Row],[6]],rounds_cum_time[6],1),"."))</f>
        <v>100.</v>
      </c>
      <c r="P107" s="142" t="str">
        <f>IF(ISBLANK(laps_times[[#This Row],[7]]),"DNF",CONCATENATE(RANK(rounds_cum_time[[#This Row],[7]],rounds_cum_time[7],1),"."))</f>
        <v>99.</v>
      </c>
      <c r="Q107" s="142" t="str">
        <f>IF(ISBLANK(laps_times[[#This Row],[8]]),"DNF",CONCATENATE(RANK(rounds_cum_time[[#This Row],[8]],rounds_cum_time[8],1),"."))</f>
        <v>99.</v>
      </c>
      <c r="R107" s="142" t="str">
        <f>IF(ISBLANK(laps_times[[#This Row],[9]]),"DNF",CONCATENATE(RANK(rounds_cum_time[[#This Row],[9]],rounds_cum_time[9],1),"."))</f>
        <v>100.</v>
      </c>
      <c r="S107" s="142" t="str">
        <f>IF(ISBLANK(laps_times[[#This Row],[10]]),"DNF",CONCATENATE(RANK(rounds_cum_time[[#This Row],[10]],rounds_cum_time[10],1),"."))</f>
        <v>100.</v>
      </c>
      <c r="T107" s="142" t="str">
        <f>IF(ISBLANK(laps_times[[#This Row],[11]]),"DNF",CONCATENATE(RANK(rounds_cum_time[[#This Row],[11]],rounds_cum_time[11],1),"."))</f>
        <v>100.</v>
      </c>
      <c r="U107" s="142" t="str">
        <f>IF(ISBLANK(laps_times[[#This Row],[12]]),"DNF",CONCATENATE(RANK(rounds_cum_time[[#This Row],[12]],rounds_cum_time[12],1),"."))</f>
        <v>100.</v>
      </c>
      <c r="V107" s="142" t="str">
        <f>IF(ISBLANK(laps_times[[#This Row],[13]]),"DNF",CONCATENATE(RANK(rounds_cum_time[[#This Row],[13]],rounds_cum_time[13],1),"."))</f>
        <v>100.</v>
      </c>
      <c r="W107" s="142" t="str">
        <f>IF(ISBLANK(laps_times[[#This Row],[14]]),"DNF",CONCATENATE(RANK(rounds_cum_time[[#This Row],[14]],rounds_cum_time[14],1),"."))</f>
        <v>100.</v>
      </c>
      <c r="X107" s="142" t="str">
        <f>IF(ISBLANK(laps_times[[#This Row],[15]]),"DNF",CONCATENATE(RANK(rounds_cum_time[[#This Row],[15]],rounds_cum_time[15],1),"."))</f>
        <v>100.</v>
      </c>
      <c r="Y107" s="142" t="str">
        <f>IF(ISBLANK(laps_times[[#This Row],[16]]),"DNF",CONCATENATE(RANK(rounds_cum_time[[#This Row],[16]],rounds_cum_time[16],1),"."))</f>
        <v>101.</v>
      </c>
      <c r="Z107" s="142" t="str">
        <f>IF(ISBLANK(laps_times[[#This Row],[17]]),"DNF",CONCATENATE(RANK(rounds_cum_time[[#This Row],[17]],rounds_cum_time[17],1),"."))</f>
        <v>101.</v>
      </c>
      <c r="AA107" s="142" t="str">
        <f>IF(ISBLANK(laps_times[[#This Row],[18]]),"DNF",CONCATENATE(RANK(rounds_cum_time[[#This Row],[18]],rounds_cum_time[18],1),"."))</f>
        <v>101.</v>
      </c>
      <c r="AB107" s="142" t="str">
        <f>IF(ISBLANK(laps_times[[#This Row],[19]]),"DNF",CONCATENATE(RANK(rounds_cum_time[[#This Row],[19]],rounds_cum_time[19],1),"."))</f>
        <v>101.</v>
      </c>
      <c r="AC107" s="142" t="str">
        <f>IF(ISBLANK(laps_times[[#This Row],[20]]),"DNF",CONCATENATE(RANK(rounds_cum_time[[#This Row],[20]],rounds_cum_time[20],1),"."))</f>
        <v>102.</v>
      </c>
      <c r="AD107" s="142" t="str">
        <f>IF(ISBLANK(laps_times[[#This Row],[21]]),"DNF",CONCATENATE(RANK(rounds_cum_time[[#This Row],[21]],rounds_cum_time[21],1),"."))</f>
        <v>103.</v>
      </c>
      <c r="AE107" s="142" t="str">
        <f>IF(ISBLANK(laps_times[[#This Row],[22]]),"DNF",CONCATENATE(RANK(rounds_cum_time[[#This Row],[22]],rounds_cum_time[22],1),"."))</f>
        <v>103.</v>
      </c>
      <c r="AF107" s="142" t="str">
        <f>IF(ISBLANK(laps_times[[#This Row],[23]]),"DNF",CONCATENATE(RANK(rounds_cum_time[[#This Row],[23]],rounds_cum_time[23],1),"."))</f>
        <v>103.</v>
      </c>
      <c r="AG107" s="142" t="str">
        <f>IF(ISBLANK(laps_times[[#This Row],[24]]),"DNF",CONCATENATE(RANK(rounds_cum_time[[#This Row],[24]],rounds_cum_time[24],1),"."))</f>
        <v>103.</v>
      </c>
      <c r="AH107" s="142" t="str">
        <f>IF(ISBLANK(laps_times[[#This Row],[25]]),"DNF",CONCATENATE(RANK(rounds_cum_time[[#This Row],[25]],rounds_cum_time[25],1),"."))</f>
        <v>103.</v>
      </c>
      <c r="AI107" s="142" t="str">
        <f>IF(ISBLANK(laps_times[[#This Row],[26]]),"DNF",CONCATENATE(RANK(rounds_cum_time[[#This Row],[26]],rounds_cum_time[26],1),"."))</f>
        <v>103.</v>
      </c>
      <c r="AJ107" s="142" t="str">
        <f>IF(ISBLANK(laps_times[[#This Row],[27]]),"DNF",CONCATENATE(RANK(rounds_cum_time[[#This Row],[27]],rounds_cum_time[27],1),"."))</f>
        <v>103.</v>
      </c>
      <c r="AK107" s="142" t="str">
        <f>IF(ISBLANK(laps_times[[#This Row],[28]]),"DNF",CONCATENATE(RANK(rounds_cum_time[[#This Row],[28]],rounds_cum_time[28],1),"."))</f>
        <v>102.</v>
      </c>
      <c r="AL107" s="142" t="str">
        <f>IF(ISBLANK(laps_times[[#This Row],[29]]),"DNF",CONCATENATE(RANK(rounds_cum_time[[#This Row],[29]],rounds_cum_time[29],1),"."))</f>
        <v>102.</v>
      </c>
      <c r="AM107" s="142" t="str">
        <f>IF(ISBLANK(laps_times[[#This Row],[30]]),"DNF",CONCATENATE(RANK(rounds_cum_time[[#This Row],[30]],rounds_cum_time[30],1),"."))</f>
        <v>102.</v>
      </c>
      <c r="AN107" s="142" t="str">
        <f>IF(ISBLANK(laps_times[[#This Row],[31]]),"DNF",CONCATENATE(RANK(rounds_cum_time[[#This Row],[31]],rounds_cum_time[31],1),"."))</f>
        <v>103.</v>
      </c>
      <c r="AO107" s="142" t="str">
        <f>IF(ISBLANK(laps_times[[#This Row],[32]]),"DNF",CONCATENATE(RANK(rounds_cum_time[[#This Row],[32]],rounds_cum_time[32],1),"."))</f>
        <v>102.</v>
      </c>
      <c r="AP107" s="142" t="str">
        <f>IF(ISBLANK(laps_times[[#This Row],[33]]),"DNF",CONCATENATE(RANK(rounds_cum_time[[#This Row],[33]],rounds_cum_time[33],1),"."))</f>
        <v>102.</v>
      </c>
      <c r="AQ107" s="142" t="str">
        <f>IF(ISBLANK(laps_times[[#This Row],[34]]),"DNF",CONCATENATE(RANK(rounds_cum_time[[#This Row],[34]],rounds_cum_time[34],1),"."))</f>
        <v>102.</v>
      </c>
      <c r="AR107" s="142" t="str">
        <f>IF(ISBLANK(laps_times[[#This Row],[35]]),"DNF",CONCATENATE(RANK(rounds_cum_time[[#This Row],[35]],rounds_cum_time[35],1),"."))</f>
        <v>102.</v>
      </c>
      <c r="AS107" s="142" t="str">
        <f>IF(ISBLANK(laps_times[[#This Row],[36]]),"DNF",CONCATENATE(RANK(rounds_cum_time[[#This Row],[36]],rounds_cum_time[36],1),"."))</f>
        <v>102.</v>
      </c>
      <c r="AT107" s="142" t="str">
        <f>IF(ISBLANK(laps_times[[#This Row],[37]]),"DNF",CONCATENATE(RANK(rounds_cum_time[[#This Row],[37]],rounds_cum_time[37],1),"."))</f>
        <v>102.</v>
      </c>
      <c r="AU107" s="142" t="str">
        <f>IF(ISBLANK(laps_times[[#This Row],[38]]),"DNF",CONCATENATE(RANK(rounds_cum_time[[#This Row],[38]],rounds_cum_time[38],1),"."))</f>
        <v>102.</v>
      </c>
      <c r="AV107" s="142" t="str">
        <f>IF(ISBLANK(laps_times[[#This Row],[39]]),"DNF",CONCATENATE(RANK(rounds_cum_time[[#This Row],[39]],rounds_cum_time[39],1),"."))</f>
        <v>102.</v>
      </c>
      <c r="AW107" s="142" t="str">
        <f>IF(ISBLANK(laps_times[[#This Row],[40]]),"DNF",CONCATENATE(RANK(rounds_cum_time[[#This Row],[40]],rounds_cum_time[40],1),"."))</f>
        <v>102.</v>
      </c>
      <c r="AX107" s="142" t="str">
        <f>IF(ISBLANK(laps_times[[#This Row],[41]]),"DNF",CONCATENATE(RANK(rounds_cum_time[[#This Row],[41]],rounds_cum_time[41],1),"."))</f>
        <v>102.</v>
      </c>
      <c r="AY107" s="142" t="str">
        <f>IF(ISBLANK(laps_times[[#This Row],[42]]),"DNF",CONCATENATE(RANK(rounds_cum_time[[#This Row],[42]],rounds_cum_time[42],1),"."))</f>
        <v>102.</v>
      </c>
      <c r="AZ107" s="142" t="str">
        <f>IF(ISBLANK(laps_times[[#This Row],[43]]),"DNF",CONCATENATE(RANK(rounds_cum_time[[#This Row],[43]],rounds_cum_time[43],1),"."))</f>
        <v>102.</v>
      </c>
      <c r="BA107" s="142" t="str">
        <f>IF(ISBLANK(laps_times[[#This Row],[44]]),"DNF",CONCATENATE(RANK(rounds_cum_time[[#This Row],[44]],rounds_cum_time[44],1),"."))</f>
        <v>102.</v>
      </c>
      <c r="BB107" s="142" t="str">
        <f>IF(ISBLANK(laps_times[[#This Row],[45]]),"DNF",CONCATENATE(RANK(rounds_cum_time[[#This Row],[45]],rounds_cum_time[45],1),"."))</f>
        <v>102.</v>
      </c>
      <c r="BC107" s="142" t="str">
        <f>IF(ISBLANK(laps_times[[#This Row],[46]]),"DNF",CONCATENATE(RANK(rounds_cum_time[[#This Row],[46]],rounds_cum_time[46],1),"."))</f>
        <v>102.</v>
      </c>
      <c r="BD107" s="142" t="str">
        <f>IF(ISBLANK(laps_times[[#This Row],[47]]),"DNF",CONCATENATE(RANK(rounds_cum_time[[#This Row],[47]],rounds_cum_time[47],1),"."))</f>
        <v>102.</v>
      </c>
      <c r="BE107" s="142" t="str">
        <f>IF(ISBLANK(laps_times[[#This Row],[48]]),"DNF",CONCATENATE(RANK(rounds_cum_time[[#This Row],[48]],rounds_cum_time[48],1),"."))</f>
        <v>102.</v>
      </c>
      <c r="BF107" s="142" t="str">
        <f>IF(ISBLANK(laps_times[[#This Row],[49]]),"DNF",CONCATENATE(RANK(rounds_cum_time[[#This Row],[49]],rounds_cum_time[49],1),"."))</f>
        <v>102.</v>
      </c>
      <c r="BG107" s="142" t="str">
        <f>IF(ISBLANK(laps_times[[#This Row],[50]]),"DNF",CONCATENATE(RANK(rounds_cum_time[[#This Row],[50]],rounds_cum_time[50],1),"."))</f>
        <v>102.</v>
      </c>
      <c r="BH107" s="142" t="str">
        <f>IF(ISBLANK(laps_times[[#This Row],[51]]),"DNF",CONCATENATE(RANK(rounds_cum_time[[#This Row],[51]],rounds_cum_time[51],1),"."))</f>
        <v>102.</v>
      </c>
      <c r="BI107" s="142" t="str">
        <f>IF(ISBLANK(laps_times[[#This Row],[52]]),"DNF",CONCATENATE(RANK(rounds_cum_time[[#This Row],[52]],rounds_cum_time[52],1),"."))</f>
        <v>102.</v>
      </c>
      <c r="BJ107" s="142" t="str">
        <f>IF(ISBLANK(laps_times[[#This Row],[53]]),"DNF",CONCATENATE(RANK(rounds_cum_time[[#This Row],[53]],rounds_cum_time[53],1),"."))</f>
        <v>102.</v>
      </c>
      <c r="BK107" s="142" t="str">
        <f>IF(ISBLANK(laps_times[[#This Row],[54]]),"DNF",CONCATENATE(RANK(rounds_cum_time[[#This Row],[54]],rounds_cum_time[54],1),"."))</f>
        <v>102.</v>
      </c>
      <c r="BL107" s="142" t="str">
        <f>IF(ISBLANK(laps_times[[#This Row],[55]]),"DNF",CONCATENATE(RANK(rounds_cum_time[[#This Row],[55]],rounds_cum_time[55],1),"."))</f>
        <v>102.</v>
      </c>
      <c r="BM107" s="142" t="str">
        <f>IF(ISBLANK(laps_times[[#This Row],[56]]),"DNF",CONCATENATE(RANK(rounds_cum_time[[#This Row],[56]],rounds_cum_time[56],1),"."))</f>
        <v>102.</v>
      </c>
      <c r="BN107" s="142" t="str">
        <f>IF(ISBLANK(laps_times[[#This Row],[57]]),"DNF",CONCATENATE(RANK(rounds_cum_time[[#This Row],[57]],rounds_cum_time[57],1),"."))</f>
        <v>102.</v>
      </c>
      <c r="BO107" s="142" t="str">
        <f>IF(ISBLANK(laps_times[[#This Row],[58]]),"DNF",CONCATENATE(RANK(rounds_cum_time[[#This Row],[58]],rounds_cum_time[58],1),"."))</f>
        <v>102.</v>
      </c>
      <c r="BP107" s="142" t="str">
        <f>IF(ISBLANK(laps_times[[#This Row],[59]]),"DNF",CONCATENATE(RANK(rounds_cum_time[[#This Row],[59]],rounds_cum_time[59],1),"."))</f>
        <v>102.</v>
      </c>
      <c r="BQ107" s="142" t="str">
        <f>IF(ISBLANK(laps_times[[#This Row],[60]]),"DNF",CONCATENATE(RANK(rounds_cum_time[[#This Row],[60]],rounds_cum_time[60],1),"."))</f>
        <v>102.</v>
      </c>
      <c r="BR107" s="142" t="str">
        <f>IF(ISBLANK(laps_times[[#This Row],[61]]),"DNF",CONCATENATE(RANK(rounds_cum_time[[#This Row],[61]],rounds_cum_time[61],1),"."))</f>
        <v>102.</v>
      </c>
      <c r="BS107" s="142" t="str">
        <f>IF(ISBLANK(laps_times[[#This Row],[62]]),"DNF",CONCATENATE(RANK(rounds_cum_time[[#This Row],[62]],rounds_cum_time[62],1),"."))</f>
        <v>102.</v>
      </c>
      <c r="BT107" s="143" t="str">
        <f>IF(ISBLANK(laps_times[[#This Row],[63]]),"DNF",CONCATENATE(RANK(rounds_cum_time[[#This Row],[63]],rounds_cum_time[63],1),"."))</f>
        <v>102.</v>
      </c>
    </row>
    <row r="108" spans="2:72" x14ac:dyDescent="0.2">
      <c r="B108" s="130" t="str">
        <f>laps_times[[#This Row],[poř]]</f>
        <v>DNF</v>
      </c>
      <c r="C108" s="141">
        <f>laps_times[[#This Row],[s.č.]]</f>
        <v>20</v>
      </c>
      <c r="D108" s="131" t="str">
        <f>laps_times[[#This Row],[jméno]]</f>
        <v>Kmuníček Miloš</v>
      </c>
      <c r="E108" s="132">
        <f>laps_times[[#This Row],[roč]]</f>
        <v>1970</v>
      </c>
      <c r="F108" s="132" t="str">
        <f>laps_times[[#This Row],[kat]]</f>
        <v>MB</v>
      </c>
      <c r="G108" s="132" t="str">
        <f>laps_times[[#This Row],[poř_kat]]</f>
        <v>DNF</v>
      </c>
      <c r="H108" s="131" t="str">
        <f>laps_times[[#This Row],[klub]]</f>
        <v>Maratón Klub Kladno</v>
      </c>
      <c r="I108" s="134" t="str">
        <f>laps_times[[#This Row],[celk. čas]]</f>
        <v>DNF</v>
      </c>
      <c r="J108" s="142" t="str">
        <f>IF(ISBLANK(laps_times[[#This Row],[1]]),"DNF",CONCATENATE(RANK(rounds_cum_time[[#This Row],[1]],rounds_cum_time[1],1),"."))</f>
        <v>66.</v>
      </c>
      <c r="K108" s="142" t="str">
        <f>IF(ISBLANK(laps_times[[#This Row],[2]]),"DNF",CONCATENATE(RANK(rounds_cum_time[[#This Row],[2]],rounds_cum_time[2],1),"."))</f>
        <v>67.</v>
      </c>
      <c r="L108" s="142" t="str">
        <f>IF(ISBLANK(laps_times[[#This Row],[3]]),"DNF",CONCATENATE(RANK(rounds_cum_time[[#This Row],[3]],rounds_cum_time[3],1),"."))</f>
        <v>60.</v>
      </c>
      <c r="M108" s="142" t="str">
        <f>IF(ISBLANK(laps_times[[#This Row],[4]]),"DNF",CONCATENATE(RANK(rounds_cum_time[[#This Row],[4]],rounds_cum_time[4],1),"."))</f>
        <v>46.</v>
      </c>
      <c r="N108" s="142" t="str">
        <f>IF(ISBLANK(laps_times[[#This Row],[5]]),"DNF",CONCATENATE(RANK(rounds_cum_time[[#This Row],[5]],rounds_cum_time[5],1),"."))</f>
        <v>47.</v>
      </c>
      <c r="O108" s="142" t="str">
        <f>IF(ISBLANK(laps_times[[#This Row],[6]]),"DNF",CONCATENATE(RANK(rounds_cum_time[[#This Row],[6]],rounds_cum_time[6],1),"."))</f>
        <v>50.</v>
      </c>
      <c r="P108" s="142" t="str">
        <f>IF(ISBLANK(laps_times[[#This Row],[7]]),"DNF",CONCATENATE(RANK(rounds_cum_time[[#This Row],[7]],rounds_cum_time[7],1),"."))</f>
        <v>42.</v>
      </c>
      <c r="Q108" s="142" t="str">
        <f>IF(ISBLANK(laps_times[[#This Row],[8]]),"DNF",CONCATENATE(RANK(rounds_cum_time[[#This Row],[8]],rounds_cum_time[8],1),"."))</f>
        <v>42.</v>
      </c>
      <c r="R108" s="142" t="str">
        <f>IF(ISBLANK(laps_times[[#This Row],[9]]),"DNF",CONCATENATE(RANK(rounds_cum_time[[#This Row],[9]],rounds_cum_time[9],1),"."))</f>
        <v>41.</v>
      </c>
      <c r="S108" s="142" t="str">
        <f>IF(ISBLANK(laps_times[[#This Row],[10]]),"DNF",CONCATENATE(RANK(rounds_cum_time[[#This Row],[10]],rounds_cum_time[10],1),"."))</f>
        <v>40.</v>
      </c>
      <c r="T108" s="142" t="str">
        <f>IF(ISBLANK(laps_times[[#This Row],[11]]),"DNF",CONCATENATE(RANK(rounds_cum_time[[#This Row],[11]],rounds_cum_time[11],1),"."))</f>
        <v>39.</v>
      </c>
      <c r="U108" s="142" t="str">
        <f>IF(ISBLANK(laps_times[[#This Row],[12]]),"DNF",CONCATENATE(RANK(rounds_cum_time[[#This Row],[12]],rounds_cum_time[12],1),"."))</f>
        <v>40.</v>
      </c>
      <c r="V108" s="142" t="str">
        <f>IF(ISBLANK(laps_times[[#This Row],[13]]),"DNF",CONCATENATE(RANK(rounds_cum_time[[#This Row],[13]],rounds_cum_time[13],1),"."))</f>
        <v>38.</v>
      </c>
      <c r="W108" s="142" t="str">
        <f>IF(ISBLANK(laps_times[[#This Row],[14]]),"DNF",CONCATENATE(RANK(rounds_cum_time[[#This Row],[14]],rounds_cum_time[14],1),"."))</f>
        <v>37.</v>
      </c>
      <c r="X108" s="142" t="str">
        <f>IF(ISBLANK(laps_times[[#This Row],[15]]),"DNF",CONCATENATE(RANK(rounds_cum_time[[#This Row],[15]],rounds_cum_time[15],1),"."))</f>
        <v>36.</v>
      </c>
      <c r="Y108" s="142" t="str">
        <f>IF(ISBLANK(laps_times[[#This Row],[16]]),"DNF",CONCATENATE(RANK(rounds_cum_time[[#This Row],[16]],rounds_cum_time[16],1),"."))</f>
        <v>37.</v>
      </c>
      <c r="Z108" s="142" t="str">
        <f>IF(ISBLANK(laps_times[[#This Row],[17]]),"DNF",CONCATENATE(RANK(rounds_cum_time[[#This Row],[17]],rounds_cum_time[17],1),"."))</f>
        <v>36.</v>
      </c>
      <c r="AA108" s="142" t="str">
        <f>IF(ISBLANK(laps_times[[#This Row],[18]]),"DNF",CONCATENATE(RANK(rounds_cum_time[[#This Row],[18]],rounds_cum_time[18],1),"."))</f>
        <v>36.</v>
      </c>
      <c r="AB108" s="142" t="str">
        <f>IF(ISBLANK(laps_times[[#This Row],[19]]),"DNF",CONCATENATE(RANK(rounds_cum_time[[#This Row],[19]],rounds_cum_time[19],1),"."))</f>
        <v>35.</v>
      </c>
      <c r="AC108" s="142" t="str">
        <f>IF(ISBLANK(laps_times[[#This Row],[20]]),"DNF",CONCATENATE(RANK(rounds_cum_time[[#This Row],[20]],rounds_cum_time[20],1),"."))</f>
        <v>35.</v>
      </c>
      <c r="AD108" s="142" t="str">
        <f>IF(ISBLANK(laps_times[[#This Row],[21]]),"DNF",CONCATENATE(RANK(rounds_cum_time[[#This Row],[21]],rounds_cum_time[21],1),"."))</f>
        <v>34.</v>
      </c>
      <c r="AE108" s="142" t="str">
        <f>IF(ISBLANK(laps_times[[#This Row],[22]]),"DNF",CONCATENATE(RANK(rounds_cum_time[[#This Row],[22]],rounds_cum_time[22],1),"."))</f>
        <v>34.</v>
      </c>
      <c r="AF108" s="142" t="str">
        <f>IF(ISBLANK(laps_times[[#This Row],[23]]),"DNF",CONCATENATE(RANK(rounds_cum_time[[#This Row],[23]],rounds_cum_time[23],1),"."))</f>
        <v>33.</v>
      </c>
      <c r="AG108" s="142" t="str">
        <f>IF(ISBLANK(laps_times[[#This Row],[24]]),"DNF",CONCATENATE(RANK(rounds_cum_time[[#This Row],[24]],rounds_cum_time[24],1),"."))</f>
        <v>33.</v>
      </c>
      <c r="AH108" s="142" t="str">
        <f>IF(ISBLANK(laps_times[[#This Row],[25]]),"DNF",CONCATENATE(RANK(rounds_cum_time[[#This Row],[25]],rounds_cum_time[25],1),"."))</f>
        <v>34.</v>
      </c>
      <c r="AI108" s="142" t="str">
        <f>IF(ISBLANK(laps_times[[#This Row],[26]]),"DNF",CONCATENATE(RANK(rounds_cum_time[[#This Row],[26]],rounds_cum_time[26],1),"."))</f>
        <v>36.</v>
      </c>
      <c r="AJ108" s="142" t="str">
        <f>IF(ISBLANK(laps_times[[#This Row],[27]]),"DNF",CONCATENATE(RANK(rounds_cum_time[[#This Row],[27]],rounds_cum_time[27],1),"."))</f>
        <v>35.</v>
      </c>
      <c r="AK108" s="142" t="str">
        <f>IF(ISBLANK(laps_times[[#This Row],[28]]),"DNF",CONCATENATE(RANK(rounds_cum_time[[#This Row],[28]],rounds_cum_time[28],1),"."))</f>
        <v>33.</v>
      </c>
      <c r="AL108" s="142" t="str">
        <f>IF(ISBLANK(laps_times[[#This Row],[29]]),"DNF",CONCATENATE(RANK(rounds_cum_time[[#This Row],[29]],rounds_cum_time[29],1),"."))</f>
        <v>32.</v>
      </c>
      <c r="AM108" s="142" t="str">
        <f>IF(ISBLANK(laps_times[[#This Row],[30]]),"DNF",CONCATENATE(RANK(rounds_cum_time[[#This Row],[30]],rounds_cum_time[30],1),"."))</f>
        <v>33.</v>
      </c>
      <c r="AN108" s="142" t="str">
        <f>IF(ISBLANK(laps_times[[#This Row],[31]]),"DNF",CONCATENATE(RANK(rounds_cum_time[[#This Row],[31]],rounds_cum_time[31],1),"."))</f>
        <v>31.</v>
      </c>
      <c r="AO108" s="142" t="str">
        <f>IF(ISBLANK(laps_times[[#This Row],[32]]),"DNF",CONCATENATE(RANK(rounds_cum_time[[#This Row],[32]],rounds_cum_time[32],1),"."))</f>
        <v>DNF</v>
      </c>
      <c r="AP108" s="142" t="str">
        <f>IF(ISBLANK(laps_times[[#This Row],[33]]),"DNF",CONCATENATE(RANK(rounds_cum_time[[#This Row],[33]],rounds_cum_time[33],1),"."))</f>
        <v>DNF</v>
      </c>
      <c r="AQ108" s="142" t="str">
        <f>IF(ISBLANK(laps_times[[#This Row],[34]]),"DNF",CONCATENATE(RANK(rounds_cum_time[[#This Row],[34]],rounds_cum_time[34],1),"."))</f>
        <v>DNF</v>
      </c>
      <c r="AR108" s="142" t="str">
        <f>IF(ISBLANK(laps_times[[#This Row],[35]]),"DNF",CONCATENATE(RANK(rounds_cum_time[[#This Row],[35]],rounds_cum_time[35],1),"."))</f>
        <v>DNF</v>
      </c>
      <c r="AS108" s="142" t="str">
        <f>IF(ISBLANK(laps_times[[#This Row],[36]]),"DNF",CONCATENATE(RANK(rounds_cum_time[[#This Row],[36]],rounds_cum_time[36],1),"."))</f>
        <v>DNF</v>
      </c>
      <c r="AT108" s="142" t="str">
        <f>IF(ISBLANK(laps_times[[#This Row],[37]]),"DNF",CONCATENATE(RANK(rounds_cum_time[[#This Row],[37]],rounds_cum_time[37],1),"."))</f>
        <v>DNF</v>
      </c>
      <c r="AU108" s="142" t="str">
        <f>IF(ISBLANK(laps_times[[#This Row],[38]]),"DNF",CONCATENATE(RANK(rounds_cum_time[[#This Row],[38]],rounds_cum_time[38],1),"."))</f>
        <v>DNF</v>
      </c>
      <c r="AV108" s="142" t="str">
        <f>IF(ISBLANK(laps_times[[#This Row],[39]]),"DNF",CONCATENATE(RANK(rounds_cum_time[[#This Row],[39]],rounds_cum_time[39],1),"."))</f>
        <v>DNF</v>
      </c>
      <c r="AW108" s="142" t="str">
        <f>IF(ISBLANK(laps_times[[#This Row],[40]]),"DNF",CONCATENATE(RANK(rounds_cum_time[[#This Row],[40]],rounds_cum_time[40],1),"."))</f>
        <v>DNF</v>
      </c>
      <c r="AX108" s="142" t="str">
        <f>IF(ISBLANK(laps_times[[#This Row],[41]]),"DNF",CONCATENATE(RANK(rounds_cum_time[[#This Row],[41]],rounds_cum_time[41],1),"."))</f>
        <v>DNF</v>
      </c>
      <c r="AY108" s="142" t="str">
        <f>IF(ISBLANK(laps_times[[#This Row],[42]]),"DNF",CONCATENATE(RANK(rounds_cum_time[[#This Row],[42]],rounds_cum_time[42],1),"."))</f>
        <v>DNF</v>
      </c>
      <c r="AZ108" s="142" t="str">
        <f>IF(ISBLANK(laps_times[[#This Row],[43]]),"DNF",CONCATENATE(RANK(rounds_cum_time[[#This Row],[43]],rounds_cum_time[43],1),"."))</f>
        <v>DNF</v>
      </c>
      <c r="BA108" s="142" t="str">
        <f>IF(ISBLANK(laps_times[[#This Row],[44]]),"DNF",CONCATENATE(RANK(rounds_cum_time[[#This Row],[44]],rounds_cum_time[44],1),"."))</f>
        <v>DNF</v>
      </c>
      <c r="BB108" s="142" t="str">
        <f>IF(ISBLANK(laps_times[[#This Row],[45]]),"DNF",CONCATENATE(RANK(rounds_cum_time[[#This Row],[45]],rounds_cum_time[45],1),"."))</f>
        <v>DNF</v>
      </c>
      <c r="BC108" s="142" t="str">
        <f>IF(ISBLANK(laps_times[[#This Row],[46]]),"DNF",CONCATENATE(RANK(rounds_cum_time[[#This Row],[46]],rounds_cum_time[46],1),"."))</f>
        <v>DNF</v>
      </c>
      <c r="BD108" s="142" t="str">
        <f>IF(ISBLANK(laps_times[[#This Row],[47]]),"DNF",CONCATENATE(RANK(rounds_cum_time[[#This Row],[47]],rounds_cum_time[47],1),"."))</f>
        <v>DNF</v>
      </c>
      <c r="BE108" s="142" t="str">
        <f>IF(ISBLANK(laps_times[[#This Row],[48]]),"DNF",CONCATENATE(RANK(rounds_cum_time[[#This Row],[48]],rounds_cum_time[48],1),"."))</f>
        <v>DNF</v>
      </c>
      <c r="BF108" s="142" t="str">
        <f>IF(ISBLANK(laps_times[[#This Row],[49]]),"DNF",CONCATENATE(RANK(rounds_cum_time[[#This Row],[49]],rounds_cum_time[49],1),"."))</f>
        <v>DNF</v>
      </c>
      <c r="BG108" s="142" t="str">
        <f>IF(ISBLANK(laps_times[[#This Row],[50]]),"DNF",CONCATENATE(RANK(rounds_cum_time[[#This Row],[50]],rounds_cum_time[50],1),"."))</f>
        <v>DNF</v>
      </c>
      <c r="BH108" s="142" t="str">
        <f>IF(ISBLANK(laps_times[[#This Row],[51]]),"DNF",CONCATENATE(RANK(rounds_cum_time[[#This Row],[51]],rounds_cum_time[51],1),"."))</f>
        <v>DNF</v>
      </c>
      <c r="BI108" s="142" t="str">
        <f>IF(ISBLANK(laps_times[[#This Row],[52]]),"DNF",CONCATENATE(RANK(rounds_cum_time[[#This Row],[52]],rounds_cum_time[52],1),"."))</f>
        <v>DNF</v>
      </c>
      <c r="BJ108" s="142" t="str">
        <f>IF(ISBLANK(laps_times[[#This Row],[53]]),"DNF",CONCATENATE(RANK(rounds_cum_time[[#This Row],[53]],rounds_cum_time[53],1),"."))</f>
        <v>DNF</v>
      </c>
      <c r="BK108" s="142" t="str">
        <f>IF(ISBLANK(laps_times[[#This Row],[54]]),"DNF",CONCATENATE(RANK(rounds_cum_time[[#This Row],[54]],rounds_cum_time[54],1),"."))</f>
        <v>DNF</v>
      </c>
      <c r="BL108" s="142" t="str">
        <f>IF(ISBLANK(laps_times[[#This Row],[55]]),"DNF",CONCATENATE(RANK(rounds_cum_time[[#This Row],[55]],rounds_cum_time[55],1),"."))</f>
        <v>DNF</v>
      </c>
      <c r="BM108" s="142" t="str">
        <f>IF(ISBLANK(laps_times[[#This Row],[56]]),"DNF",CONCATENATE(RANK(rounds_cum_time[[#This Row],[56]],rounds_cum_time[56],1),"."))</f>
        <v>DNF</v>
      </c>
      <c r="BN108" s="142" t="str">
        <f>IF(ISBLANK(laps_times[[#This Row],[57]]),"DNF",CONCATENATE(RANK(rounds_cum_time[[#This Row],[57]],rounds_cum_time[57],1),"."))</f>
        <v>DNF</v>
      </c>
      <c r="BO108" s="142" t="str">
        <f>IF(ISBLANK(laps_times[[#This Row],[58]]),"DNF",CONCATENATE(RANK(rounds_cum_time[[#This Row],[58]],rounds_cum_time[58],1),"."))</f>
        <v>DNF</v>
      </c>
      <c r="BP108" s="142" t="str">
        <f>IF(ISBLANK(laps_times[[#This Row],[59]]),"DNF",CONCATENATE(RANK(rounds_cum_time[[#This Row],[59]],rounds_cum_time[59],1),"."))</f>
        <v>DNF</v>
      </c>
      <c r="BQ108" s="142" t="str">
        <f>IF(ISBLANK(laps_times[[#This Row],[60]]),"DNF",CONCATENATE(RANK(rounds_cum_time[[#This Row],[60]],rounds_cum_time[60],1),"."))</f>
        <v>DNF</v>
      </c>
      <c r="BR108" s="142" t="str">
        <f>IF(ISBLANK(laps_times[[#This Row],[61]]),"DNF",CONCATENATE(RANK(rounds_cum_time[[#This Row],[61]],rounds_cum_time[61],1),"."))</f>
        <v>DNF</v>
      </c>
      <c r="BS108" s="142" t="str">
        <f>IF(ISBLANK(laps_times[[#This Row],[62]]),"DNF",CONCATENATE(RANK(rounds_cum_time[[#This Row],[62]],rounds_cum_time[62],1),"."))</f>
        <v>DNF</v>
      </c>
      <c r="BT108" s="143" t="str">
        <f>IF(ISBLANK(laps_times[[#This Row],[63]]),"DNF",CONCATENATE(RANK(rounds_cum_time[[#This Row],[63]],rounds_cum_time[63],1),"."))</f>
        <v>DNF</v>
      </c>
    </row>
    <row r="109" spans="2:72" x14ac:dyDescent="0.2">
      <c r="B109" s="130" t="str">
        <f>laps_times[[#This Row],[poř]]</f>
        <v>DNF</v>
      </c>
      <c r="C109" s="141">
        <f>laps_times[[#This Row],[s.č.]]</f>
        <v>58</v>
      </c>
      <c r="D109" s="131" t="str">
        <f>laps_times[[#This Row],[jméno]]</f>
        <v>Svoboda Václav</v>
      </c>
      <c r="E109" s="132">
        <f>laps_times[[#This Row],[roč]]</f>
        <v>1949</v>
      </c>
      <c r="F109" s="132" t="str">
        <f>laps_times[[#This Row],[kat]]</f>
        <v>MD</v>
      </c>
      <c r="G109" s="132" t="str">
        <f>laps_times[[#This Row],[poř_kat]]</f>
        <v>DNF</v>
      </c>
      <c r="H109" s="131" t="str">
        <f>laps_times[[#This Row],[klub]]</f>
        <v>Jihočeský klub maratonců</v>
      </c>
      <c r="I109" s="134" t="str">
        <f>laps_times[[#This Row],[celk. čas]]</f>
        <v>DNF</v>
      </c>
      <c r="J109" s="142" t="str">
        <f>IF(ISBLANK(laps_times[[#This Row],[1]]),"DNF",CONCATENATE(RANK(rounds_cum_time[[#This Row],[1]],rounds_cum_time[1],1),"."))</f>
        <v>56.</v>
      </c>
      <c r="K109" s="142" t="str">
        <f>IF(ISBLANK(laps_times[[#This Row],[2]]),"DNF",CONCATENATE(RANK(rounds_cum_time[[#This Row],[2]],rounds_cum_time[2],1),"."))</f>
        <v>63.</v>
      </c>
      <c r="L109" s="142" t="str">
        <f>IF(ISBLANK(laps_times[[#This Row],[3]]),"DNF",CONCATENATE(RANK(rounds_cum_time[[#This Row],[3]],rounds_cum_time[3],1),"."))</f>
        <v>71.</v>
      </c>
      <c r="M109" s="142" t="str">
        <f>IF(ISBLANK(laps_times[[#This Row],[4]]),"DNF",CONCATENATE(RANK(rounds_cum_time[[#This Row],[4]],rounds_cum_time[4],1),"."))</f>
        <v>71.</v>
      </c>
      <c r="N109" s="142" t="str">
        <f>IF(ISBLANK(laps_times[[#This Row],[5]]),"DNF",CONCATENATE(RANK(rounds_cum_time[[#This Row],[5]],rounds_cum_time[5],1),"."))</f>
        <v>71.</v>
      </c>
      <c r="O109" s="142" t="str">
        <f>IF(ISBLANK(laps_times[[#This Row],[6]]),"DNF",CONCATENATE(RANK(rounds_cum_time[[#This Row],[6]],rounds_cum_time[6],1),"."))</f>
        <v>71.</v>
      </c>
      <c r="P109" s="142" t="str">
        <f>IF(ISBLANK(laps_times[[#This Row],[7]]),"DNF",CONCATENATE(RANK(rounds_cum_time[[#This Row],[7]],rounds_cum_time[7],1),"."))</f>
        <v>93.</v>
      </c>
      <c r="Q109" s="142" t="str">
        <f>IF(ISBLANK(laps_times[[#This Row],[8]]),"DNF",CONCATENATE(RANK(rounds_cum_time[[#This Row],[8]],rounds_cum_time[8],1),"."))</f>
        <v>90.</v>
      </c>
      <c r="R109" s="142" t="str">
        <f>IF(ISBLANK(laps_times[[#This Row],[9]]),"DNF",CONCATENATE(RANK(rounds_cum_time[[#This Row],[9]],rounds_cum_time[9],1),"."))</f>
        <v>88.</v>
      </c>
      <c r="S109" s="142" t="str">
        <f>IF(ISBLANK(laps_times[[#This Row],[10]]),"DNF",CONCATENATE(RANK(rounds_cum_time[[#This Row],[10]],rounds_cum_time[10],1),"."))</f>
        <v>84.</v>
      </c>
      <c r="T109" s="142" t="str">
        <f>IF(ISBLANK(laps_times[[#This Row],[11]]),"DNF",CONCATENATE(RANK(rounds_cum_time[[#This Row],[11]],rounds_cum_time[11],1),"."))</f>
        <v>79.</v>
      </c>
      <c r="U109" s="142" t="str">
        <f>IF(ISBLANK(laps_times[[#This Row],[12]]),"DNF",CONCATENATE(RANK(rounds_cum_time[[#This Row],[12]],rounds_cum_time[12],1),"."))</f>
        <v>74.</v>
      </c>
      <c r="V109" s="142" t="str">
        <f>IF(ISBLANK(laps_times[[#This Row],[13]]),"DNF",CONCATENATE(RANK(rounds_cum_time[[#This Row],[13]],rounds_cum_time[13],1),"."))</f>
        <v>71.</v>
      </c>
      <c r="W109" s="142" t="str">
        <f>IF(ISBLANK(laps_times[[#This Row],[14]]),"DNF",CONCATENATE(RANK(rounds_cum_time[[#This Row],[14]],rounds_cum_time[14],1),"."))</f>
        <v>69.</v>
      </c>
      <c r="X109" s="142" t="str">
        <f>IF(ISBLANK(laps_times[[#This Row],[15]]),"DNF",CONCATENATE(RANK(rounds_cum_time[[#This Row],[15]],rounds_cum_time[15],1),"."))</f>
        <v>65.</v>
      </c>
      <c r="Y109" s="142" t="str">
        <f>IF(ISBLANK(laps_times[[#This Row],[16]]),"DNF",CONCATENATE(RANK(rounds_cum_time[[#This Row],[16]],rounds_cum_time[16],1),"."))</f>
        <v>60.</v>
      </c>
      <c r="Z109" s="142" t="str">
        <f>IF(ISBLANK(laps_times[[#This Row],[17]]),"DNF",CONCATENATE(RANK(rounds_cum_time[[#This Row],[17]],rounds_cum_time[17],1),"."))</f>
        <v>56.</v>
      </c>
      <c r="AA109" s="142" t="str">
        <f>IF(ISBLANK(laps_times[[#This Row],[18]]),"DNF",CONCATENATE(RANK(rounds_cum_time[[#This Row],[18]],rounds_cum_time[18],1),"."))</f>
        <v>51.</v>
      </c>
      <c r="AB109" s="142" t="str">
        <f>IF(ISBLANK(laps_times[[#This Row],[19]]),"DNF",CONCATENATE(RANK(rounds_cum_time[[#This Row],[19]],rounds_cum_time[19],1),"."))</f>
        <v>48.</v>
      </c>
      <c r="AC109" s="142" t="str">
        <f>IF(ISBLANK(laps_times[[#This Row],[20]]),"DNF",CONCATENATE(RANK(rounds_cum_time[[#This Row],[20]],rounds_cum_time[20],1),"."))</f>
        <v>46.</v>
      </c>
      <c r="AD109" s="142" t="str">
        <f>IF(ISBLANK(laps_times[[#This Row],[21]]),"DNF",CONCATENATE(RANK(rounds_cum_time[[#This Row],[21]],rounds_cum_time[21],1),"."))</f>
        <v>45.</v>
      </c>
      <c r="AE109" s="142" t="str">
        <f>IF(ISBLANK(laps_times[[#This Row],[22]]),"DNF",CONCATENATE(RANK(rounds_cum_time[[#This Row],[22]],rounds_cum_time[22],1),"."))</f>
        <v>41.</v>
      </c>
      <c r="AF109" s="142" t="str">
        <f>IF(ISBLANK(laps_times[[#This Row],[23]]),"DNF",CONCATENATE(RANK(rounds_cum_time[[#This Row],[23]],rounds_cum_time[23],1),"."))</f>
        <v>40.</v>
      </c>
      <c r="AG109" s="142" t="str">
        <f>IF(ISBLANK(laps_times[[#This Row],[24]]),"DNF",CONCATENATE(RANK(rounds_cum_time[[#This Row],[24]],rounds_cum_time[24],1),"."))</f>
        <v>40.</v>
      </c>
      <c r="AH109" s="142" t="str">
        <f>IF(ISBLANK(laps_times[[#This Row],[25]]),"DNF",CONCATENATE(RANK(rounds_cum_time[[#This Row],[25]],rounds_cum_time[25],1),"."))</f>
        <v>37.</v>
      </c>
      <c r="AI109" s="142" t="str">
        <f>IF(ISBLANK(laps_times[[#This Row],[26]]),"DNF",CONCATENATE(RANK(rounds_cum_time[[#This Row],[26]],rounds_cum_time[26],1),"."))</f>
        <v>35.</v>
      </c>
      <c r="AJ109" s="142" t="str">
        <f>IF(ISBLANK(laps_times[[#This Row],[27]]),"DNF",CONCATENATE(RANK(rounds_cum_time[[#This Row],[27]],rounds_cum_time[27],1),"."))</f>
        <v>32.</v>
      </c>
      <c r="AK109" s="142" t="str">
        <f>IF(ISBLANK(laps_times[[#This Row],[28]]),"DNF",CONCATENATE(RANK(rounds_cum_time[[#This Row],[28]],rounds_cum_time[28],1),"."))</f>
        <v>DNF</v>
      </c>
      <c r="AL109" s="142" t="str">
        <f>IF(ISBLANK(laps_times[[#This Row],[29]]),"DNF",CONCATENATE(RANK(rounds_cum_time[[#This Row],[29]],rounds_cum_time[29],1),"."))</f>
        <v>DNF</v>
      </c>
      <c r="AM109" s="142" t="str">
        <f>IF(ISBLANK(laps_times[[#This Row],[30]]),"DNF",CONCATENATE(RANK(rounds_cum_time[[#This Row],[30]],rounds_cum_time[30],1),"."))</f>
        <v>DNF</v>
      </c>
      <c r="AN109" s="142" t="str">
        <f>IF(ISBLANK(laps_times[[#This Row],[31]]),"DNF",CONCATENATE(RANK(rounds_cum_time[[#This Row],[31]],rounds_cum_time[31],1),"."))</f>
        <v>DNF</v>
      </c>
      <c r="AO109" s="142" t="str">
        <f>IF(ISBLANK(laps_times[[#This Row],[32]]),"DNF",CONCATENATE(RANK(rounds_cum_time[[#This Row],[32]],rounds_cum_time[32],1),"."))</f>
        <v>DNF</v>
      </c>
      <c r="AP109" s="142" t="str">
        <f>IF(ISBLANK(laps_times[[#This Row],[33]]),"DNF",CONCATENATE(RANK(rounds_cum_time[[#This Row],[33]],rounds_cum_time[33],1),"."))</f>
        <v>DNF</v>
      </c>
      <c r="AQ109" s="142" t="str">
        <f>IF(ISBLANK(laps_times[[#This Row],[34]]),"DNF",CONCATENATE(RANK(rounds_cum_time[[#This Row],[34]],rounds_cum_time[34],1),"."))</f>
        <v>DNF</v>
      </c>
      <c r="AR109" s="142" t="str">
        <f>IF(ISBLANK(laps_times[[#This Row],[35]]),"DNF",CONCATENATE(RANK(rounds_cum_time[[#This Row],[35]],rounds_cum_time[35],1),"."))</f>
        <v>DNF</v>
      </c>
      <c r="AS109" s="142" t="str">
        <f>IF(ISBLANK(laps_times[[#This Row],[36]]),"DNF",CONCATENATE(RANK(rounds_cum_time[[#This Row],[36]],rounds_cum_time[36],1),"."))</f>
        <v>DNF</v>
      </c>
      <c r="AT109" s="142" t="str">
        <f>IF(ISBLANK(laps_times[[#This Row],[37]]),"DNF",CONCATENATE(RANK(rounds_cum_time[[#This Row],[37]],rounds_cum_time[37],1),"."))</f>
        <v>DNF</v>
      </c>
      <c r="AU109" s="142" t="str">
        <f>IF(ISBLANK(laps_times[[#This Row],[38]]),"DNF",CONCATENATE(RANK(rounds_cum_time[[#This Row],[38]],rounds_cum_time[38],1),"."))</f>
        <v>DNF</v>
      </c>
      <c r="AV109" s="142" t="str">
        <f>IF(ISBLANK(laps_times[[#This Row],[39]]),"DNF",CONCATENATE(RANK(rounds_cum_time[[#This Row],[39]],rounds_cum_time[39],1),"."))</f>
        <v>DNF</v>
      </c>
      <c r="AW109" s="142" t="str">
        <f>IF(ISBLANK(laps_times[[#This Row],[40]]),"DNF",CONCATENATE(RANK(rounds_cum_time[[#This Row],[40]],rounds_cum_time[40],1),"."))</f>
        <v>DNF</v>
      </c>
      <c r="AX109" s="142" t="str">
        <f>IF(ISBLANK(laps_times[[#This Row],[41]]),"DNF",CONCATENATE(RANK(rounds_cum_time[[#This Row],[41]],rounds_cum_time[41],1),"."))</f>
        <v>DNF</v>
      </c>
      <c r="AY109" s="142" t="str">
        <f>IF(ISBLANK(laps_times[[#This Row],[42]]),"DNF",CONCATENATE(RANK(rounds_cum_time[[#This Row],[42]],rounds_cum_time[42],1),"."))</f>
        <v>DNF</v>
      </c>
      <c r="AZ109" s="142" t="str">
        <f>IF(ISBLANK(laps_times[[#This Row],[43]]),"DNF",CONCATENATE(RANK(rounds_cum_time[[#This Row],[43]],rounds_cum_time[43],1),"."))</f>
        <v>DNF</v>
      </c>
      <c r="BA109" s="142" t="str">
        <f>IF(ISBLANK(laps_times[[#This Row],[44]]),"DNF",CONCATENATE(RANK(rounds_cum_time[[#This Row],[44]],rounds_cum_time[44],1),"."))</f>
        <v>DNF</v>
      </c>
      <c r="BB109" s="142" t="str">
        <f>IF(ISBLANK(laps_times[[#This Row],[45]]),"DNF",CONCATENATE(RANK(rounds_cum_time[[#This Row],[45]],rounds_cum_time[45],1),"."))</f>
        <v>DNF</v>
      </c>
      <c r="BC109" s="142" t="str">
        <f>IF(ISBLANK(laps_times[[#This Row],[46]]),"DNF",CONCATENATE(RANK(rounds_cum_time[[#This Row],[46]],rounds_cum_time[46],1),"."))</f>
        <v>DNF</v>
      </c>
      <c r="BD109" s="142" t="str">
        <f>IF(ISBLANK(laps_times[[#This Row],[47]]),"DNF",CONCATENATE(RANK(rounds_cum_time[[#This Row],[47]],rounds_cum_time[47],1),"."))</f>
        <v>DNF</v>
      </c>
      <c r="BE109" s="142" t="str">
        <f>IF(ISBLANK(laps_times[[#This Row],[48]]),"DNF",CONCATENATE(RANK(rounds_cum_time[[#This Row],[48]],rounds_cum_time[48],1),"."))</f>
        <v>DNF</v>
      </c>
      <c r="BF109" s="142" t="str">
        <f>IF(ISBLANK(laps_times[[#This Row],[49]]),"DNF",CONCATENATE(RANK(rounds_cum_time[[#This Row],[49]],rounds_cum_time[49],1),"."))</f>
        <v>DNF</v>
      </c>
      <c r="BG109" s="142" t="str">
        <f>IF(ISBLANK(laps_times[[#This Row],[50]]),"DNF",CONCATENATE(RANK(rounds_cum_time[[#This Row],[50]],rounds_cum_time[50],1),"."))</f>
        <v>DNF</v>
      </c>
      <c r="BH109" s="142" t="str">
        <f>IF(ISBLANK(laps_times[[#This Row],[51]]),"DNF",CONCATENATE(RANK(rounds_cum_time[[#This Row],[51]],rounds_cum_time[51],1),"."))</f>
        <v>DNF</v>
      </c>
      <c r="BI109" s="142" t="str">
        <f>IF(ISBLANK(laps_times[[#This Row],[52]]),"DNF",CONCATENATE(RANK(rounds_cum_time[[#This Row],[52]],rounds_cum_time[52],1),"."))</f>
        <v>DNF</v>
      </c>
      <c r="BJ109" s="142" t="str">
        <f>IF(ISBLANK(laps_times[[#This Row],[53]]),"DNF",CONCATENATE(RANK(rounds_cum_time[[#This Row],[53]],rounds_cum_time[53],1),"."))</f>
        <v>DNF</v>
      </c>
      <c r="BK109" s="142" t="str">
        <f>IF(ISBLANK(laps_times[[#This Row],[54]]),"DNF",CONCATENATE(RANK(rounds_cum_time[[#This Row],[54]],rounds_cum_time[54],1),"."))</f>
        <v>DNF</v>
      </c>
      <c r="BL109" s="142" t="str">
        <f>IF(ISBLANK(laps_times[[#This Row],[55]]),"DNF",CONCATENATE(RANK(rounds_cum_time[[#This Row],[55]],rounds_cum_time[55],1),"."))</f>
        <v>DNF</v>
      </c>
      <c r="BM109" s="142" t="str">
        <f>IF(ISBLANK(laps_times[[#This Row],[56]]),"DNF",CONCATENATE(RANK(rounds_cum_time[[#This Row],[56]],rounds_cum_time[56],1),"."))</f>
        <v>DNF</v>
      </c>
      <c r="BN109" s="142" t="str">
        <f>IF(ISBLANK(laps_times[[#This Row],[57]]),"DNF",CONCATENATE(RANK(rounds_cum_time[[#This Row],[57]],rounds_cum_time[57],1),"."))</f>
        <v>DNF</v>
      </c>
      <c r="BO109" s="142" t="str">
        <f>IF(ISBLANK(laps_times[[#This Row],[58]]),"DNF",CONCATENATE(RANK(rounds_cum_time[[#This Row],[58]],rounds_cum_time[58],1),"."))</f>
        <v>DNF</v>
      </c>
      <c r="BP109" s="142" t="str">
        <f>IF(ISBLANK(laps_times[[#This Row],[59]]),"DNF",CONCATENATE(RANK(rounds_cum_time[[#This Row],[59]],rounds_cum_time[59],1),"."))</f>
        <v>DNF</v>
      </c>
      <c r="BQ109" s="142" t="str">
        <f>IF(ISBLANK(laps_times[[#This Row],[60]]),"DNF",CONCATENATE(RANK(rounds_cum_time[[#This Row],[60]],rounds_cum_time[60],1),"."))</f>
        <v>DNF</v>
      </c>
      <c r="BR109" s="142" t="str">
        <f>IF(ISBLANK(laps_times[[#This Row],[61]]),"DNF",CONCATENATE(RANK(rounds_cum_time[[#This Row],[61]],rounds_cum_time[61],1),"."))</f>
        <v>DNF</v>
      </c>
      <c r="BS109" s="142" t="str">
        <f>IF(ISBLANK(laps_times[[#This Row],[62]]),"DNF",CONCATENATE(RANK(rounds_cum_time[[#This Row],[62]],rounds_cum_time[62],1),"."))</f>
        <v>DNF</v>
      </c>
      <c r="BT109" s="143" t="str">
        <f>IF(ISBLANK(laps_times[[#This Row],[63]]),"DNF",CONCATENATE(RANK(rounds_cum_time[[#This Row],[63]],rounds_cum_time[63],1),"."))</f>
        <v>DNF</v>
      </c>
    </row>
    <row r="110" spans="2:72" x14ac:dyDescent="0.2"/>
    <row r="111" spans="2:72" hidden="1" x14ac:dyDescent="0.2"/>
  </sheetData>
  <sheetProtection password="C7B2" sheet="1" objects="1" scenarios="1"/>
  <hyperlinks>
    <hyperlink ref="H2" location="index!A1" display="zpět na OBSAH"/>
  </hyperlinks>
  <pageMargins left="0" right="0" top="0" bottom="0" header="0" footer="0"/>
  <pageSetup paperSize="9" scale="46" fitToWidth="2" orientation="landscape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12"/>
  <sheetViews>
    <sheetView showGridLines="0" showRowColHeaders="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H2" sqref="H2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customWidth="1"/>
    <col min="9" max="9" width="9.7109375" style="3" customWidth="1"/>
    <col min="10" max="10" width="6.42578125" style="3" customWidth="1"/>
    <col min="11" max="12" width="4.85546875" style="3" bestFit="1" customWidth="1"/>
    <col min="13" max="13" width="5.42578125" style="3" bestFit="1" customWidth="1"/>
    <col min="14" max="14" width="5.140625" style="3" bestFit="1" customWidth="1"/>
    <col min="15" max="20" width="5.42578125" style="3" bestFit="1" customWidth="1"/>
    <col min="21" max="21" width="5" style="3" bestFit="1" customWidth="1"/>
    <col min="22" max="22" width="4" style="3" bestFit="1" customWidth="1"/>
    <col min="23" max="23" width="4.7109375" style="3" bestFit="1" customWidth="1"/>
    <col min="24" max="24" width="5.5703125" style="3" bestFit="1" customWidth="1"/>
    <col min="25" max="25" width="5.28515625" style="3" bestFit="1" customWidth="1"/>
    <col min="26" max="31" width="5.5703125" style="3" bestFit="1" customWidth="1"/>
    <col min="32" max="32" width="6.140625" style="2" customWidth="1"/>
    <col min="33" max="42" width="6.140625" style="2" bestFit="1" customWidth="1"/>
    <col min="43" max="43" width="5.28515625" style="1" customWidth="1"/>
    <col min="44" max="44" width="4.42578125" style="1" bestFit="1" customWidth="1"/>
    <col min="45" max="53" width="5.28515625" style="1" bestFit="1" customWidth="1"/>
    <col min="54" max="54" width="2.7109375" style="1" customWidth="1"/>
    <col min="55" max="16384" width="9.140625" style="1" hidden="1"/>
  </cols>
  <sheetData>
    <row r="1" spans="2:53" x14ac:dyDescent="0.2"/>
    <row r="2" spans="2:53" ht="15.75" x14ac:dyDescent="0.25">
      <c r="B2" s="16" t="s">
        <v>184</v>
      </c>
      <c r="H2" s="12" t="s">
        <v>259</v>
      </c>
    </row>
    <row r="3" spans="2:53" ht="12" thickBot="1" x14ac:dyDescent="0.25">
      <c r="B3" s="1" t="str">
        <f>laps_times!B3</f>
        <v>8. BUDĚJOVICKÝ MERCURY MARATON 2015</v>
      </c>
    </row>
    <row r="4" spans="2:53" x14ac:dyDescent="0.2">
      <c r="J4" s="32" t="s">
        <v>187</v>
      </c>
      <c r="K4" s="27"/>
      <c r="L4" s="27"/>
      <c r="M4" s="27"/>
      <c r="N4" s="27"/>
      <c r="O4" s="27"/>
      <c r="P4" s="27"/>
      <c r="Q4" s="27"/>
      <c r="R4" s="27"/>
      <c r="S4" s="27"/>
      <c r="T4" s="28"/>
      <c r="U4" s="32" t="s">
        <v>210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32" t="s">
        <v>185</v>
      </c>
      <c r="AG4" s="27"/>
      <c r="AH4" s="27"/>
      <c r="AI4" s="27"/>
      <c r="AJ4" s="27"/>
      <c r="AK4" s="27"/>
      <c r="AL4" s="27"/>
      <c r="AM4" s="27"/>
      <c r="AN4" s="27"/>
      <c r="AO4" s="27"/>
      <c r="AP4" s="28"/>
      <c r="AQ4" s="24" t="s">
        <v>186</v>
      </c>
      <c r="AR4" s="25"/>
      <c r="AS4" s="25"/>
      <c r="AT4" s="25"/>
      <c r="AU4" s="25"/>
      <c r="AV4" s="25"/>
      <c r="AW4" s="25"/>
      <c r="AX4" s="25"/>
      <c r="AY4" s="25"/>
      <c r="AZ4" s="25"/>
      <c r="BA4" s="26"/>
    </row>
    <row r="5" spans="2:53" s="7" customFormat="1" x14ac:dyDescent="0.2">
      <c r="B5" s="9" t="s">
        <v>85</v>
      </c>
      <c r="C5" s="15" t="s">
        <v>80</v>
      </c>
      <c r="D5" s="5" t="s">
        <v>81</v>
      </c>
      <c r="E5" s="5" t="s">
        <v>152</v>
      </c>
      <c r="F5" s="5" t="s">
        <v>82</v>
      </c>
      <c r="G5" s="5" t="s">
        <v>83</v>
      </c>
      <c r="H5" s="5" t="s">
        <v>84</v>
      </c>
      <c r="I5" s="6" t="s">
        <v>158</v>
      </c>
      <c r="J5" s="34" t="s">
        <v>199</v>
      </c>
      <c r="K5" s="35" t="s">
        <v>200</v>
      </c>
      <c r="L5" s="35" t="s">
        <v>201</v>
      </c>
      <c r="M5" s="35" t="s">
        <v>202</v>
      </c>
      <c r="N5" s="35" t="s">
        <v>203</v>
      </c>
      <c r="O5" s="35" t="s">
        <v>204</v>
      </c>
      <c r="P5" s="35" t="s">
        <v>205</v>
      </c>
      <c r="Q5" s="35" t="s">
        <v>206</v>
      </c>
      <c r="R5" s="35" t="s">
        <v>207</v>
      </c>
      <c r="S5" s="35" t="s">
        <v>208</v>
      </c>
      <c r="T5" s="36" t="s">
        <v>209</v>
      </c>
      <c r="U5" s="34" t="s">
        <v>188</v>
      </c>
      <c r="V5" s="35" t="s">
        <v>189</v>
      </c>
      <c r="W5" s="35" t="s">
        <v>190</v>
      </c>
      <c r="X5" s="35" t="s">
        <v>191</v>
      </c>
      <c r="Y5" s="35" t="s">
        <v>192</v>
      </c>
      <c r="Z5" s="35" t="s">
        <v>193</v>
      </c>
      <c r="AA5" s="35" t="s">
        <v>194</v>
      </c>
      <c r="AB5" s="35" t="s">
        <v>195</v>
      </c>
      <c r="AC5" s="35" t="s">
        <v>196</v>
      </c>
      <c r="AD5" s="35" t="s">
        <v>197</v>
      </c>
      <c r="AE5" s="36" t="s">
        <v>198</v>
      </c>
      <c r="AF5" s="20" t="s">
        <v>161</v>
      </c>
      <c r="AG5" s="19" t="s">
        <v>162</v>
      </c>
      <c r="AH5" s="19" t="s">
        <v>163</v>
      </c>
      <c r="AI5" s="19" t="s">
        <v>164</v>
      </c>
      <c r="AJ5" s="19" t="s">
        <v>165</v>
      </c>
      <c r="AK5" s="19" t="s">
        <v>166</v>
      </c>
      <c r="AL5" s="19" t="s">
        <v>167</v>
      </c>
      <c r="AM5" s="19" t="s">
        <v>168</v>
      </c>
      <c r="AN5" s="19" t="s">
        <v>169</v>
      </c>
      <c r="AO5" s="19" t="s">
        <v>170</v>
      </c>
      <c r="AP5" s="21" t="s">
        <v>171</v>
      </c>
      <c r="AQ5" s="20" t="s">
        <v>172</v>
      </c>
      <c r="AR5" s="19" t="s">
        <v>173</v>
      </c>
      <c r="AS5" s="19" t="s">
        <v>174</v>
      </c>
      <c r="AT5" s="19" t="s">
        <v>175</v>
      </c>
      <c r="AU5" s="19" t="s">
        <v>176</v>
      </c>
      <c r="AV5" s="19" t="s">
        <v>177</v>
      </c>
      <c r="AW5" s="19" t="s">
        <v>178</v>
      </c>
      <c r="AX5" s="19" t="s">
        <v>179</v>
      </c>
      <c r="AY5" s="19" t="s">
        <v>180</v>
      </c>
      <c r="AZ5" s="19" t="s">
        <v>181</v>
      </c>
      <c r="BA5" s="21" t="s">
        <v>182</v>
      </c>
    </row>
    <row r="6" spans="2:53" x14ac:dyDescent="0.2">
      <c r="B6" s="4">
        <f>laps_times[[#This Row],[poř]]</f>
        <v>1</v>
      </c>
      <c r="C6" s="1">
        <f>laps_times[[#This Row],[s.č.]]</f>
        <v>3</v>
      </c>
      <c r="D6" s="1" t="str">
        <f>laps_times[[#This Row],[jméno]]</f>
        <v>Brunner Radek</v>
      </c>
      <c r="E6" s="2">
        <f>laps_times[[#This Row],[roč]]</f>
        <v>1974</v>
      </c>
      <c r="F6" s="2" t="str">
        <f>laps_times[[#This Row],[kat]]</f>
        <v>MB</v>
      </c>
      <c r="G6" s="2">
        <f>laps_times[[#This Row],[poř_kat]]</f>
        <v>1</v>
      </c>
      <c r="H6" s="1" t="str">
        <f>laps_times[[#This Row],[klub]]</f>
        <v>SK Babice</v>
      </c>
      <c r="I6" s="6">
        <f>laps_times[[#This Row],[celk. čas]]</f>
        <v>0.10748936342592592</v>
      </c>
      <c r="J6" s="29">
        <f>SUM(laps_times[[#This Row],[1]:[6]])</f>
        <v>1.0368090277777778E-2</v>
      </c>
      <c r="K6" s="30">
        <f>SUM(laps_times[[#This Row],[7]:[12]])</f>
        <v>1.0002569444444444E-2</v>
      </c>
      <c r="L6" s="30">
        <f>SUM(laps_times[[#This Row],[13]:[18]])</f>
        <v>1.0267337962962962E-2</v>
      </c>
      <c r="M6" s="30">
        <f>SUM(laps_times[[#This Row],[19]:[24]])</f>
        <v>1.019818287037037E-2</v>
      </c>
      <c r="N6" s="30">
        <f>SUM(laps_times[[#This Row],[25]:[30]])</f>
        <v>1.0048807870370369E-2</v>
      </c>
      <c r="O6" s="30">
        <f>SUM(laps_times[[#This Row],[31]:[36]])</f>
        <v>9.8705787037037043E-3</v>
      </c>
      <c r="P6" s="30">
        <f>SUM(laps_times[[#This Row],[37]:[42]])</f>
        <v>1.0105729166666667E-2</v>
      </c>
      <c r="Q6" s="30">
        <f>SUM(laps_times[[#This Row],[43]:[48]])</f>
        <v>1.0096597222222222E-2</v>
      </c>
      <c r="R6" s="30">
        <f>SUM(laps_times[[#This Row],[49]:[54]])</f>
        <v>1.036431712962963E-2</v>
      </c>
      <c r="S6" s="30">
        <f>SUM(laps_times[[#This Row],[55]:[60]])</f>
        <v>1.0874016203703703E-2</v>
      </c>
      <c r="T6" s="31">
        <f>SUM(laps_times[[#This Row],[61]:[63]])</f>
        <v>5.2931365740740734E-3</v>
      </c>
      <c r="U6" s="45">
        <f>IF(km4_splits_ranks[[#This Row],[0 - 4 ]]="DNF","DNF",RANK(km4_splits_ranks[[#This Row],[0 - 4 ]],km4_splits_ranks[0 - 4 ],1))</f>
        <v>2</v>
      </c>
      <c r="V6" s="46">
        <f>IF(km4_splits_ranks[[#This Row],[4 - 8 ]]="DNF","DNF",RANK(km4_splits_ranks[[#This Row],[4 - 8 ]],km4_splits_ranks[4 - 8 ],1))</f>
        <v>2</v>
      </c>
      <c r="W6" s="46">
        <f>IF(km4_splits_ranks[[#This Row],[8 - 12 ]]="DNF","DNF",RANK(km4_splits_ranks[[#This Row],[8 - 12 ]],km4_splits_ranks[8 - 12 ],1))</f>
        <v>2</v>
      </c>
      <c r="X6" s="46">
        <f>IF(km4_splits_ranks[[#This Row],[12 - 16 ]]="DNF","DNF",RANK(km4_splits_ranks[[#This Row],[12 - 16 ]],km4_splits_ranks[12 - 16 ],1))</f>
        <v>2</v>
      </c>
      <c r="Y6" s="46">
        <f>IF(km4_splits_ranks[[#This Row],[16 -20 ]]="DNF","DNF",RANK(km4_splits_ranks[[#This Row],[16 -20 ]],km4_splits_ranks[16 -20 ],1))</f>
        <v>1</v>
      </c>
      <c r="Z6" s="46">
        <f>IF(km4_splits_ranks[[#This Row],[20 - 24 ]]="DNF","DNF",RANK(km4_splits_ranks[[#This Row],[20 - 24 ]],km4_splits_ranks[20 - 24 ],1))</f>
        <v>1</v>
      </c>
      <c r="AA6" s="46">
        <f>IF(km4_splits_ranks[[#This Row],[24 - 28 ]]="DNF","DNF",RANK(km4_splits_ranks[[#This Row],[24 - 28 ]],km4_splits_ranks[24 - 28 ],1))</f>
        <v>1</v>
      </c>
      <c r="AB6" s="46">
        <f>IF(km4_splits_ranks[[#This Row],[28 - 32 ]]="DNF","DNF",RANK(km4_splits_ranks[[#This Row],[28 - 32 ]],km4_splits_ranks[28 - 32 ],1))</f>
        <v>1</v>
      </c>
      <c r="AC6" s="46">
        <f>IF(km4_splits_ranks[[#This Row],[32 - 36 ]]="DNF","DNF",RANK(km4_splits_ranks[[#This Row],[32 - 36 ]],km4_splits_ranks[32 - 36 ],1))</f>
        <v>1</v>
      </c>
      <c r="AD6" s="46">
        <f>IF(km4_splits_ranks[[#This Row],[36 - 40 ]]="DNF","DNF",RANK(km4_splits_ranks[[#This Row],[36 - 40 ]],km4_splits_ranks[36 - 40 ],1))</f>
        <v>1</v>
      </c>
      <c r="AE6" s="47">
        <f>IF(km4_splits_ranks[[#This Row],[40 - 42 ]]="DNF","DNF",RANK(km4_splits_ranks[[#This Row],[40 - 42 ]],km4_splits_ranks[40 - 42 ],1))</f>
        <v>1</v>
      </c>
      <c r="AF6" s="22">
        <f>km4_splits_ranks[[#This Row],[0 - 4 ]]</f>
        <v>1.0368090277777778E-2</v>
      </c>
      <c r="AG6" s="18">
        <f>IF(km4_splits_ranks[[#This Row],[4 - 8 ]]="DNF","DNF",km4_splits_ranks[[#This Row],[4 km]]+km4_splits_ranks[[#This Row],[4 - 8 ]])</f>
        <v>2.0370659722222222E-2</v>
      </c>
      <c r="AH6" s="18">
        <f>IF(km4_splits_ranks[[#This Row],[8 - 12 ]]="DNF","DNF",km4_splits_ranks[[#This Row],[8 km]]+km4_splits_ranks[[#This Row],[8 - 12 ]])</f>
        <v>3.0637997685185187E-2</v>
      </c>
      <c r="AI6" s="18">
        <f>IF(km4_splits_ranks[[#This Row],[12 - 16 ]]="DNF","DNF",km4_splits_ranks[[#This Row],[12 km]]+km4_splits_ranks[[#This Row],[12 - 16 ]])</f>
        <v>4.083618055555556E-2</v>
      </c>
      <c r="AJ6" s="18">
        <f>IF(km4_splits_ranks[[#This Row],[16 -20 ]]="DNF","DNF",km4_splits_ranks[[#This Row],[16 km]]+km4_splits_ranks[[#This Row],[16 -20 ]])</f>
        <v>5.0884988425925926E-2</v>
      </c>
      <c r="AK6" s="18">
        <f>IF(km4_splits_ranks[[#This Row],[20 - 24 ]]="DNF","DNF",km4_splits_ranks[[#This Row],[20 km]]+km4_splits_ranks[[#This Row],[20 - 24 ]])</f>
        <v>6.075556712962963E-2</v>
      </c>
      <c r="AL6" s="18">
        <f>IF(km4_splits_ranks[[#This Row],[24 - 28 ]]="DNF","DNF",km4_splits_ranks[[#This Row],[24 km]]+km4_splits_ranks[[#This Row],[24 - 28 ]])</f>
        <v>7.0861296296296297E-2</v>
      </c>
      <c r="AM6" s="18">
        <f>IF(km4_splits_ranks[[#This Row],[28 - 32 ]]="DNF","DNF",km4_splits_ranks[[#This Row],[28 km]]+km4_splits_ranks[[#This Row],[28 - 32 ]])</f>
        <v>8.0957893518518523E-2</v>
      </c>
      <c r="AN6" s="18">
        <f>IF(km4_splits_ranks[[#This Row],[32 - 36 ]]="DNF","DNF",km4_splits_ranks[[#This Row],[32 km]]+km4_splits_ranks[[#This Row],[32 - 36 ]])</f>
        <v>9.1322210648148147E-2</v>
      </c>
      <c r="AO6" s="18">
        <f>IF(km4_splits_ranks[[#This Row],[36 - 40 ]]="DNF","DNF",km4_splits_ranks[[#This Row],[36 km]]+km4_splits_ranks[[#This Row],[36 - 40 ]])</f>
        <v>0.10219622685185185</v>
      </c>
      <c r="AP6" s="23">
        <f>IF(km4_splits_ranks[[#This Row],[40 - 42 ]]="DNF","DNF",km4_splits_ranks[[#This Row],[40 km]]+km4_splits_ranks[[#This Row],[40 - 42 ]])</f>
        <v>0.10748936342592592</v>
      </c>
      <c r="AQ6" s="48">
        <f>IF(km4_splits_ranks[[#This Row],[4 km]]="DNF","DNF",RANK(km4_splits_ranks[[#This Row],[4 km]],km4_splits_ranks[4 km],1))</f>
        <v>2</v>
      </c>
      <c r="AR6" s="49">
        <f>IF(km4_splits_ranks[[#This Row],[8 km]]="DNF","DNF",RANK(km4_splits_ranks[[#This Row],[8 km]],km4_splits_ranks[8 km],1))</f>
        <v>2</v>
      </c>
      <c r="AS6" s="49">
        <f>IF(km4_splits_ranks[[#This Row],[12 km]]="DNF","DNF",RANK(km4_splits_ranks[[#This Row],[12 km]],km4_splits_ranks[12 km],1))</f>
        <v>2</v>
      </c>
      <c r="AT6" s="49">
        <f>IF(km4_splits_ranks[[#This Row],[16 km]]="DNF","DNF",RANK(km4_splits_ranks[[#This Row],[16 km]],km4_splits_ranks[16 km],1))</f>
        <v>2</v>
      </c>
      <c r="AU6" s="49">
        <f>IF(km4_splits_ranks[[#This Row],[20 km]]="DNF","DNF",RANK(km4_splits_ranks[[#This Row],[20 km]],km4_splits_ranks[20 km],1))</f>
        <v>2</v>
      </c>
      <c r="AV6" s="49">
        <f>IF(km4_splits_ranks[[#This Row],[24 km]]="DNF","DNF",RANK(km4_splits_ranks[[#This Row],[24 km]],km4_splits_ranks[24 km],1))</f>
        <v>1</v>
      </c>
      <c r="AW6" s="49">
        <f>IF(km4_splits_ranks[[#This Row],[28 km]]="DNF","DNF",RANK(km4_splits_ranks[[#This Row],[28 km]],km4_splits_ranks[28 km],1))</f>
        <v>1</v>
      </c>
      <c r="AX6" s="49">
        <f>IF(km4_splits_ranks[[#This Row],[32 km]]="DNF","DNF",RANK(km4_splits_ranks[[#This Row],[32 km]],km4_splits_ranks[32 km],1))</f>
        <v>1</v>
      </c>
      <c r="AY6" s="49">
        <f>IF(km4_splits_ranks[[#This Row],[36 km]]="DNF","DNF",RANK(km4_splits_ranks[[#This Row],[36 km]],km4_splits_ranks[36 km],1))</f>
        <v>1</v>
      </c>
      <c r="AZ6" s="49">
        <f>IF(km4_splits_ranks[[#This Row],[40 km]]="DNF","DNF",RANK(km4_splits_ranks[[#This Row],[40 km]],km4_splits_ranks[40 km],1))</f>
        <v>1</v>
      </c>
      <c r="BA6" s="49">
        <f>IF(km4_splits_ranks[[#This Row],[42 km]]="DNF","DNF",RANK(km4_splits_ranks[[#This Row],[42 km]],km4_splits_ranks[42 km],1))</f>
        <v>1</v>
      </c>
    </row>
    <row r="7" spans="2:53" x14ac:dyDescent="0.2">
      <c r="B7" s="4">
        <f>laps_times[[#This Row],[poř]]</f>
        <v>2</v>
      </c>
      <c r="C7" s="1">
        <f>laps_times[[#This Row],[s.č.]]</f>
        <v>1</v>
      </c>
      <c r="D7" s="1" t="str">
        <f>laps_times[[#This Row],[jméno]]</f>
        <v>Orálek Daniel</v>
      </c>
      <c r="E7" s="2">
        <f>laps_times[[#This Row],[roč]]</f>
        <v>1970</v>
      </c>
      <c r="F7" s="2" t="str">
        <f>laps_times[[#This Row],[kat]]</f>
        <v>MB</v>
      </c>
      <c r="G7" s="2">
        <f>laps_times[[#This Row],[poř_kat]]</f>
        <v>2</v>
      </c>
      <c r="H7" s="1" t="str">
        <f>laps_times[[#This Row],[klub]]</f>
        <v>AC Moravská Slavia/Adidas Boost Team</v>
      </c>
      <c r="I7" s="6">
        <f>laps_times[[#This Row],[celk. čas]]</f>
        <v>0.11122703703703703</v>
      </c>
      <c r="J7" s="29">
        <f>SUM(laps_times[[#This Row],[1]:[6]])</f>
        <v>1.0353923611111111E-2</v>
      </c>
      <c r="K7" s="30">
        <f>SUM(laps_times[[#This Row],[7]:[12]])</f>
        <v>9.918136574074074E-3</v>
      </c>
      <c r="L7" s="30">
        <f>SUM(laps_times[[#This Row],[13]:[18]])</f>
        <v>1.0092060185185187E-2</v>
      </c>
      <c r="M7" s="30">
        <f>SUM(laps_times[[#This Row],[19]:[24]])</f>
        <v>1.0182928240740741E-2</v>
      </c>
      <c r="N7" s="30">
        <f>SUM(laps_times[[#This Row],[25]:[30]])</f>
        <v>1.018818287037037E-2</v>
      </c>
      <c r="O7" s="30">
        <f>SUM(laps_times[[#This Row],[31]:[36]])</f>
        <v>1.0323009259259259E-2</v>
      </c>
      <c r="P7" s="30">
        <f>SUM(laps_times[[#This Row],[37]:[42]])</f>
        <v>1.0381458333333333E-2</v>
      </c>
      <c r="Q7" s="30">
        <f>SUM(laps_times[[#This Row],[43]:[48]])</f>
        <v>1.0883217592592594E-2</v>
      </c>
      <c r="R7" s="30">
        <f>SUM(laps_times[[#This Row],[49]:[54]])</f>
        <v>1.1192500000000001E-2</v>
      </c>
      <c r="S7" s="30">
        <f>SUM(laps_times[[#This Row],[55]:[60]])</f>
        <v>1.1651354166666667E-2</v>
      </c>
      <c r="T7" s="31">
        <f>SUM(laps_times[[#This Row],[61]:[63]])</f>
        <v>6.0602662037037031E-3</v>
      </c>
      <c r="U7" s="45">
        <f>IF(km4_splits_ranks[[#This Row],[0 - 4 ]]="DNF","DNF",RANK(km4_splits_ranks[[#This Row],[0 - 4 ]],km4_splits_ranks[0 - 4 ],1))</f>
        <v>1</v>
      </c>
      <c r="V7" s="46">
        <f>IF(km4_splits_ranks[[#This Row],[4 - 8 ]]="DNF","DNF",RANK(km4_splits_ranks[[#This Row],[4 - 8 ]],km4_splits_ranks[4 - 8 ],1))</f>
        <v>1</v>
      </c>
      <c r="W7" s="46">
        <f>IF(km4_splits_ranks[[#This Row],[8 - 12 ]]="DNF","DNF",RANK(km4_splits_ranks[[#This Row],[8 - 12 ]],km4_splits_ranks[8 - 12 ],1))</f>
        <v>1</v>
      </c>
      <c r="X7" s="46">
        <f>IF(km4_splits_ranks[[#This Row],[12 - 16 ]]="DNF","DNF",RANK(km4_splits_ranks[[#This Row],[12 - 16 ]],km4_splits_ranks[12 - 16 ],1))</f>
        <v>1</v>
      </c>
      <c r="Y7" s="46">
        <f>IF(km4_splits_ranks[[#This Row],[16 -20 ]]="DNF","DNF",RANK(km4_splits_ranks[[#This Row],[16 -20 ]],km4_splits_ranks[16 -20 ],1))</f>
        <v>2</v>
      </c>
      <c r="Z7" s="46">
        <f>IF(km4_splits_ranks[[#This Row],[20 - 24 ]]="DNF","DNF",RANK(km4_splits_ranks[[#This Row],[20 - 24 ]],km4_splits_ranks[20 - 24 ],1))</f>
        <v>2</v>
      </c>
      <c r="AA7" s="46">
        <f>IF(km4_splits_ranks[[#This Row],[24 - 28 ]]="DNF","DNF",RANK(km4_splits_ranks[[#This Row],[24 - 28 ]],km4_splits_ranks[24 - 28 ],1))</f>
        <v>2</v>
      </c>
      <c r="AB7" s="46">
        <f>IF(km4_splits_ranks[[#This Row],[28 - 32 ]]="DNF","DNF",RANK(km4_splits_ranks[[#This Row],[28 - 32 ]],km4_splits_ranks[28 - 32 ],1))</f>
        <v>2</v>
      </c>
      <c r="AC7" s="46">
        <f>IF(km4_splits_ranks[[#This Row],[32 - 36 ]]="DNF","DNF",RANK(km4_splits_ranks[[#This Row],[32 - 36 ]],km4_splits_ranks[32 - 36 ],1))</f>
        <v>3</v>
      </c>
      <c r="AD7" s="46">
        <f>IF(km4_splits_ranks[[#This Row],[36 - 40 ]]="DNF","DNF",RANK(km4_splits_ranks[[#This Row],[36 - 40 ]],km4_splits_ranks[36 - 40 ],1))</f>
        <v>3</v>
      </c>
      <c r="AE7" s="47">
        <f>IF(km4_splits_ranks[[#This Row],[40 - 42 ]]="DNF","DNF",RANK(km4_splits_ranks[[#This Row],[40 - 42 ]],km4_splits_ranks[40 - 42 ],1))</f>
        <v>7</v>
      </c>
      <c r="AF7" s="22">
        <f>km4_splits_ranks[[#This Row],[0 - 4 ]]</f>
        <v>1.0353923611111111E-2</v>
      </c>
      <c r="AG7" s="18">
        <f>IF(km4_splits_ranks[[#This Row],[4 - 8 ]]="DNF","DNF",km4_splits_ranks[[#This Row],[4 km]]+km4_splits_ranks[[#This Row],[4 - 8 ]])</f>
        <v>2.0272060185185185E-2</v>
      </c>
      <c r="AH7" s="18">
        <f>IF(km4_splits_ranks[[#This Row],[8 - 12 ]]="DNF","DNF",km4_splits_ranks[[#This Row],[8 km]]+km4_splits_ranks[[#This Row],[8 - 12 ]])</f>
        <v>3.0364120370370371E-2</v>
      </c>
      <c r="AI7" s="18">
        <f>IF(km4_splits_ranks[[#This Row],[12 - 16 ]]="DNF","DNF",km4_splits_ranks[[#This Row],[12 km]]+km4_splits_ranks[[#This Row],[12 - 16 ]])</f>
        <v>4.0547048611111108E-2</v>
      </c>
      <c r="AJ7" s="18">
        <f>IF(km4_splits_ranks[[#This Row],[16 -20 ]]="DNF","DNF",km4_splits_ranks[[#This Row],[16 km]]+km4_splits_ranks[[#This Row],[16 -20 ]])</f>
        <v>5.0735231481481478E-2</v>
      </c>
      <c r="AK7" s="18">
        <f>IF(km4_splits_ranks[[#This Row],[20 - 24 ]]="DNF","DNF",km4_splits_ranks[[#This Row],[20 km]]+km4_splits_ranks[[#This Row],[20 - 24 ]])</f>
        <v>6.1058240740740739E-2</v>
      </c>
      <c r="AL7" s="18">
        <f>IF(km4_splits_ranks[[#This Row],[24 - 28 ]]="DNF","DNF",km4_splits_ranks[[#This Row],[24 km]]+km4_splits_ranks[[#This Row],[24 - 28 ]])</f>
        <v>7.1439699074074076E-2</v>
      </c>
      <c r="AM7" s="18">
        <f>IF(km4_splits_ranks[[#This Row],[28 - 32 ]]="DNF","DNF",km4_splits_ranks[[#This Row],[28 km]]+km4_splits_ranks[[#This Row],[28 - 32 ]])</f>
        <v>8.2322916666666662E-2</v>
      </c>
      <c r="AN7" s="18">
        <f>IF(km4_splits_ranks[[#This Row],[32 - 36 ]]="DNF","DNF",km4_splits_ranks[[#This Row],[32 km]]+km4_splits_ranks[[#This Row],[32 - 36 ]])</f>
        <v>9.3515416666666656E-2</v>
      </c>
      <c r="AO7" s="18">
        <f>IF(km4_splits_ranks[[#This Row],[36 - 40 ]]="DNF","DNF",km4_splits_ranks[[#This Row],[36 km]]+km4_splits_ranks[[#This Row],[36 - 40 ]])</f>
        <v>0.10516677083333333</v>
      </c>
      <c r="AP7" s="23">
        <f>IF(km4_splits_ranks[[#This Row],[40 - 42 ]]="DNF","DNF",km4_splits_ranks[[#This Row],[40 km]]+km4_splits_ranks[[#This Row],[40 - 42 ]])</f>
        <v>0.11122703703703703</v>
      </c>
      <c r="AQ7" s="48">
        <f>IF(km4_splits_ranks[[#This Row],[4 km]]="DNF","DNF",RANK(km4_splits_ranks[[#This Row],[4 km]],km4_splits_ranks[4 km],1))</f>
        <v>1</v>
      </c>
      <c r="AR7" s="49">
        <f>IF(km4_splits_ranks[[#This Row],[8 km]]="DNF","DNF",RANK(km4_splits_ranks[[#This Row],[8 km]],km4_splits_ranks[8 km],1))</f>
        <v>1</v>
      </c>
      <c r="AS7" s="49">
        <f>IF(km4_splits_ranks[[#This Row],[12 km]]="DNF","DNF",RANK(km4_splits_ranks[[#This Row],[12 km]],km4_splits_ranks[12 km],1))</f>
        <v>1</v>
      </c>
      <c r="AT7" s="49">
        <f>IF(km4_splits_ranks[[#This Row],[16 km]]="DNF","DNF",RANK(km4_splits_ranks[[#This Row],[16 km]],km4_splits_ranks[16 km],1))</f>
        <v>1</v>
      </c>
      <c r="AU7" s="49">
        <f>IF(km4_splits_ranks[[#This Row],[20 km]]="DNF","DNF",RANK(km4_splits_ranks[[#This Row],[20 km]],km4_splits_ranks[20 km],1))</f>
        <v>1</v>
      </c>
      <c r="AV7" s="49">
        <f>IF(km4_splits_ranks[[#This Row],[24 km]]="DNF","DNF",RANK(km4_splits_ranks[[#This Row],[24 km]],km4_splits_ranks[24 km],1))</f>
        <v>2</v>
      </c>
      <c r="AW7" s="49">
        <f>IF(km4_splits_ranks[[#This Row],[28 km]]="DNF","DNF",RANK(km4_splits_ranks[[#This Row],[28 km]],km4_splits_ranks[28 km],1))</f>
        <v>2</v>
      </c>
      <c r="AX7" s="49">
        <f>IF(km4_splits_ranks[[#This Row],[32 km]]="DNF","DNF",RANK(km4_splits_ranks[[#This Row],[32 km]],km4_splits_ranks[32 km],1))</f>
        <v>2</v>
      </c>
      <c r="AY7" s="49">
        <f>IF(km4_splits_ranks[[#This Row],[36 km]]="DNF","DNF",RANK(km4_splits_ranks[[#This Row],[36 km]],km4_splits_ranks[36 km],1))</f>
        <v>2</v>
      </c>
      <c r="AZ7" s="49">
        <f>IF(km4_splits_ranks[[#This Row],[40 km]]="DNF","DNF",RANK(km4_splits_ranks[[#This Row],[40 km]],km4_splits_ranks[40 km],1))</f>
        <v>2</v>
      </c>
      <c r="BA7" s="49">
        <f>IF(km4_splits_ranks[[#This Row],[42 km]]="DNF","DNF",RANK(km4_splits_ranks[[#This Row],[42 km]],km4_splits_ranks[42 km],1))</f>
        <v>2</v>
      </c>
    </row>
    <row r="8" spans="2:53" x14ac:dyDescent="0.2">
      <c r="B8" s="4">
        <f>laps_times[[#This Row],[poř]]</f>
        <v>3</v>
      </c>
      <c r="C8" s="1">
        <f>laps_times[[#This Row],[s.č.]]</f>
        <v>12</v>
      </c>
      <c r="D8" s="1" t="str">
        <f>laps_times[[#This Row],[jméno]]</f>
        <v>Hostička Jan</v>
      </c>
      <c r="E8" s="2">
        <f>laps_times[[#This Row],[roč]]</f>
        <v>1979</v>
      </c>
      <c r="F8" s="2" t="str">
        <f>laps_times[[#This Row],[kat]]</f>
        <v>MA</v>
      </c>
      <c r="G8" s="2">
        <f>laps_times[[#This Row],[poř_kat]]</f>
        <v>1</v>
      </c>
      <c r="H8" s="1" t="str">
        <f>laps_times[[#This Row],[klub]]</f>
        <v>-</v>
      </c>
      <c r="I8" s="6">
        <f>laps_times[[#This Row],[celk. čas]]</f>
        <v>0.11676555555555557</v>
      </c>
      <c r="J8" s="29">
        <f>SUM(laps_times[[#This Row],[1]:[6]])</f>
        <v>1.1445069444444445E-2</v>
      </c>
      <c r="K8" s="30">
        <f>SUM(laps_times[[#This Row],[7]:[12]])</f>
        <v>1.1035289351851852E-2</v>
      </c>
      <c r="L8" s="30">
        <f>SUM(laps_times[[#This Row],[13]:[18]])</f>
        <v>1.1022557870370372E-2</v>
      </c>
      <c r="M8" s="30">
        <f>SUM(laps_times[[#This Row],[19]:[24]])</f>
        <v>1.1059710648148148E-2</v>
      </c>
      <c r="N8" s="30">
        <f>SUM(laps_times[[#This Row],[25]:[30]])</f>
        <v>1.1120127314814814E-2</v>
      </c>
      <c r="O8" s="30">
        <f>SUM(laps_times[[#This Row],[31]:[36]])</f>
        <v>1.1105671296296296E-2</v>
      </c>
      <c r="P8" s="30">
        <f>SUM(laps_times[[#This Row],[37]:[42]])</f>
        <v>1.1078680555555557E-2</v>
      </c>
      <c r="Q8" s="30">
        <f>SUM(laps_times[[#This Row],[43]:[48]])</f>
        <v>1.1123148148148149E-2</v>
      </c>
      <c r="R8" s="30">
        <f>SUM(laps_times[[#This Row],[49]:[54]])</f>
        <v>1.1119108796296297E-2</v>
      </c>
      <c r="S8" s="30">
        <f>SUM(laps_times[[#This Row],[55]:[60]])</f>
        <v>1.1206608796296296E-2</v>
      </c>
      <c r="T8" s="31">
        <f>SUM(laps_times[[#This Row],[61]:[63]])</f>
        <v>5.4495833333333341E-3</v>
      </c>
      <c r="U8" s="45">
        <f>IF(km4_splits_ranks[[#This Row],[0 - 4 ]]="DNF","DNF",RANK(km4_splits_ranks[[#This Row],[0 - 4 ]],km4_splits_ranks[0 - 4 ],1))</f>
        <v>4</v>
      </c>
      <c r="V8" s="46">
        <f>IF(km4_splits_ranks[[#This Row],[4 - 8 ]]="DNF","DNF",RANK(km4_splits_ranks[[#This Row],[4 - 8 ]],km4_splits_ranks[4 - 8 ],1))</f>
        <v>3</v>
      </c>
      <c r="W8" s="46">
        <f>IF(km4_splits_ranks[[#This Row],[8 - 12 ]]="DNF","DNF",RANK(km4_splits_ranks[[#This Row],[8 - 12 ]],km4_splits_ranks[8 - 12 ],1))</f>
        <v>6</v>
      </c>
      <c r="X8" s="46">
        <f>IF(km4_splits_ranks[[#This Row],[12 - 16 ]]="DNF","DNF",RANK(km4_splits_ranks[[#This Row],[12 - 16 ]],km4_splits_ranks[12 - 16 ],1))</f>
        <v>4</v>
      </c>
      <c r="Y8" s="46">
        <f>IF(km4_splits_ranks[[#This Row],[16 -20 ]]="DNF","DNF",RANK(km4_splits_ranks[[#This Row],[16 -20 ]],km4_splits_ranks[16 -20 ],1))</f>
        <v>4</v>
      </c>
      <c r="Z8" s="46">
        <f>IF(km4_splits_ranks[[#This Row],[20 - 24 ]]="DNF","DNF",RANK(km4_splits_ranks[[#This Row],[20 - 24 ]],km4_splits_ranks[20 - 24 ],1))</f>
        <v>3</v>
      </c>
      <c r="AA8" s="46">
        <f>IF(km4_splits_ranks[[#This Row],[24 - 28 ]]="DNF","DNF",RANK(km4_splits_ranks[[#This Row],[24 - 28 ]],km4_splits_ranks[24 - 28 ],1))</f>
        <v>3</v>
      </c>
      <c r="AB8" s="46">
        <f>IF(km4_splits_ranks[[#This Row],[28 - 32 ]]="DNF","DNF",RANK(km4_splits_ranks[[#This Row],[28 - 32 ]],km4_splits_ranks[28 - 32 ],1))</f>
        <v>3</v>
      </c>
      <c r="AC8" s="46">
        <f>IF(km4_splits_ranks[[#This Row],[32 - 36 ]]="DNF","DNF",RANK(km4_splits_ranks[[#This Row],[32 - 36 ]],km4_splits_ranks[32 - 36 ],1))</f>
        <v>2</v>
      </c>
      <c r="AD8" s="46">
        <f>IF(km4_splits_ranks[[#This Row],[36 - 40 ]]="DNF","DNF",RANK(km4_splits_ranks[[#This Row],[36 - 40 ]],km4_splits_ranks[36 - 40 ],1))</f>
        <v>2</v>
      </c>
      <c r="AE8" s="47">
        <f>IF(km4_splits_ranks[[#This Row],[40 - 42 ]]="DNF","DNF",RANK(km4_splits_ranks[[#This Row],[40 - 42 ]],km4_splits_ranks[40 - 42 ],1))</f>
        <v>2</v>
      </c>
      <c r="AF8" s="22">
        <f>km4_splits_ranks[[#This Row],[0 - 4 ]]</f>
        <v>1.1445069444444445E-2</v>
      </c>
      <c r="AG8" s="18">
        <f>IF(km4_splits_ranks[[#This Row],[4 - 8 ]]="DNF","DNF",km4_splits_ranks[[#This Row],[4 km]]+km4_splits_ranks[[#This Row],[4 - 8 ]])</f>
        <v>2.2480358796296299E-2</v>
      </c>
      <c r="AH8" s="18">
        <f>IF(km4_splits_ranks[[#This Row],[8 - 12 ]]="DNF","DNF",km4_splits_ranks[[#This Row],[8 km]]+km4_splits_ranks[[#This Row],[8 - 12 ]])</f>
        <v>3.3502916666666674E-2</v>
      </c>
      <c r="AI8" s="18">
        <f>IF(km4_splits_ranks[[#This Row],[12 - 16 ]]="DNF","DNF",km4_splits_ranks[[#This Row],[12 km]]+km4_splits_ranks[[#This Row],[12 - 16 ]])</f>
        <v>4.4562627314814821E-2</v>
      </c>
      <c r="AJ8" s="18">
        <f>IF(km4_splits_ranks[[#This Row],[16 -20 ]]="DNF","DNF",km4_splits_ranks[[#This Row],[16 km]]+km4_splits_ranks[[#This Row],[16 -20 ]])</f>
        <v>5.5682754629629634E-2</v>
      </c>
      <c r="AK8" s="18">
        <f>IF(km4_splits_ranks[[#This Row],[20 - 24 ]]="DNF","DNF",km4_splits_ranks[[#This Row],[20 km]]+km4_splits_ranks[[#This Row],[20 - 24 ]])</f>
        <v>6.6788425925925932E-2</v>
      </c>
      <c r="AL8" s="18">
        <f>IF(km4_splits_ranks[[#This Row],[24 - 28 ]]="DNF","DNF",km4_splits_ranks[[#This Row],[24 km]]+km4_splits_ranks[[#This Row],[24 - 28 ]])</f>
        <v>7.7867106481481485E-2</v>
      </c>
      <c r="AM8" s="18">
        <f>IF(km4_splits_ranks[[#This Row],[28 - 32 ]]="DNF","DNF",km4_splits_ranks[[#This Row],[28 km]]+km4_splits_ranks[[#This Row],[28 - 32 ]])</f>
        <v>8.8990254629629631E-2</v>
      </c>
      <c r="AN8" s="18">
        <f>IF(km4_splits_ranks[[#This Row],[32 - 36 ]]="DNF","DNF",km4_splits_ranks[[#This Row],[32 km]]+km4_splits_ranks[[#This Row],[32 - 36 ]])</f>
        <v>0.10010936342592593</v>
      </c>
      <c r="AO8" s="18">
        <f>IF(km4_splits_ranks[[#This Row],[36 - 40 ]]="DNF","DNF",km4_splits_ranks[[#This Row],[36 km]]+km4_splits_ranks[[#This Row],[36 - 40 ]])</f>
        <v>0.11131597222222223</v>
      </c>
      <c r="AP8" s="23">
        <f>IF(km4_splits_ranks[[#This Row],[40 - 42 ]]="DNF","DNF",km4_splits_ranks[[#This Row],[40 km]]+km4_splits_ranks[[#This Row],[40 - 42 ]])</f>
        <v>0.11676555555555557</v>
      </c>
      <c r="AQ8" s="48">
        <f>IF(km4_splits_ranks[[#This Row],[4 km]]="DNF","DNF",RANK(km4_splits_ranks[[#This Row],[4 km]],km4_splits_ranks[4 km],1))</f>
        <v>4</v>
      </c>
      <c r="AR8" s="49">
        <f>IF(km4_splits_ranks[[#This Row],[8 km]]="DNF","DNF",RANK(km4_splits_ranks[[#This Row],[8 km]],km4_splits_ranks[8 km],1))</f>
        <v>4</v>
      </c>
      <c r="AS8" s="49">
        <f>IF(km4_splits_ranks[[#This Row],[12 km]]="DNF","DNF",RANK(km4_splits_ranks[[#This Row],[12 km]],km4_splits_ranks[12 km],1))</f>
        <v>4</v>
      </c>
      <c r="AT8" s="49">
        <f>IF(km4_splits_ranks[[#This Row],[16 km]]="DNF","DNF",RANK(km4_splits_ranks[[#This Row],[16 km]],km4_splits_ranks[16 km],1))</f>
        <v>4</v>
      </c>
      <c r="AU8" s="49">
        <f>IF(km4_splits_ranks[[#This Row],[20 km]]="DNF","DNF",RANK(km4_splits_ranks[[#This Row],[20 km]],km4_splits_ranks[20 km],1))</f>
        <v>4</v>
      </c>
      <c r="AV8" s="49">
        <f>IF(km4_splits_ranks[[#This Row],[24 km]]="DNF","DNF",RANK(km4_splits_ranks[[#This Row],[24 km]],km4_splits_ranks[24 km],1))</f>
        <v>3</v>
      </c>
      <c r="AW8" s="49">
        <f>IF(km4_splits_ranks[[#This Row],[28 km]]="DNF","DNF",RANK(km4_splits_ranks[[#This Row],[28 km]],km4_splits_ranks[28 km],1))</f>
        <v>3</v>
      </c>
      <c r="AX8" s="49">
        <f>IF(km4_splits_ranks[[#This Row],[32 km]]="DNF","DNF",RANK(km4_splits_ranks[[#This Row],[32 km]],km4_splits_ranks[32 km],1))</f>
        <v>3</v>
      </c>
      <c r="AY8" s="49">
        <f>IF(km4_splits_ranks[[#This Row],[36 km]]="DNF","DNF",RANK(km4_splits_ranks[[#This Row],[36 km]],km4_splits_ranks[36 km],1))</f>
        <v>3</v>
      </c>
      <c r="AZ8" s="49">
        <f>IF(km4_splits_ranks[[#This Row],[40 km]]="DNF","DNF",RANK(km4_splits_ranks[[#This Row],[40 km]],km4_splits_ranks[40 km],1))</f>
        <v>3</v>
      </c>
      <c r="BA8" s="49">
        <f>IF(km4_splits_ranks[[#This Row],[42 km]]="DNF","DNF",RANK(km4_splits_ranks[[#This Row],[42 km]],km4_splits_ranks[42 km],1))</f>
        <v>3</v>
      </c>
    </row>
    <row r="9" spans="2:53" x14ac:dyDescent="0.2">
      <c r="B9" s="4">
        <f>laps_times[[#This Row],[poř]]</f>
        <v>4</v>
      </c>
      <c r="C9" s="1">
        <f>laps_times[[#This Row],[s.č.]]</f>
        <v>6</v>
      </c>
      <c r="D9" s="1" t="str">
        <f>laps_times[[#This Row],[jméno]]</f>
        <v>Sedlák Pavel</v>
      </c>
      <c r="E9" s="2">
        <f>laps_times[[#This Row],[roč]]</f>
        <v>1971</v>
      </c>
      <c r="F9" s="2" t="str">
        <f>laps_times[[#This Row],[kat]]</f>
        <v>MB</v>
      </c>
      <c r="G9" s="2">
        <f>laps_times[[#This Row],[poř_kat]]</f>
        <v>3</v>
      </c>
      <c r="H9" s="1" t="str">
        <f>laps_times[[#This Row],[klub]]</f>
        <v>Česká asociace ultramaratonců</v>
      </c>
      <c r="I9" s="6">
        <f>laps_times[[#This Row],[celk. čas]]</f>
        <v>0.1188982638888889</v>
      </c>
      <c r="J9" s="29">
        <f>SUM(laps_times[[#This Row],[1]:[6]])</f>
        <v>1.1423587962962964E-2</v>
      </c>
      <c r="K9" s="30">
        <f>SUM(laps_times[[#This Row],[7]:[12]])</f>
        <v>1.1039050925925926E-2</v>
      </c>
      <c r="L9" s="30">
        <f>SUM(laps_times[[#This Row],[13]:[18]])</f>
        <v>1.1014849537037038E-2</v>
      </c>
      <c r="M9" s="30">
        <f>SUM(laps_times[[#This Row],[19]:[24]])</f>
        <v>1.1060624999999999E-2</v>
      </c>
      <c r="N9" s="30">
        <f>SUM(laps_times[[#This Row],[25]:[30]])</f>
        <v>1.1133136574074073E-2</v>
      </c>
      <c r="O9" s="30">
        <f>SUM(laps_times[[#This Row],[31]:[36]])</f>
        <v>1.1119733796296296E-2</v>
      </c>
      <c r="P9" s="30">
        <f>SUM(laps_times[[#This Row],[37]:[42]])</f>
        <v>1.1467222222222222E-2</v>
      </c>
      <c r="Q9" s="30">
        <f>SUM(laps_times[[#This Row],[43]:[48]])</f>
        <v>1.1436608796296297E-2</v>
      </c>
      <c r="R9" s="30">
        <f>SUM(laps_times[[#This Row],[49]:[54]])</f>
        <v>1.1511979166666667E-2</v>
      </c>
      <c r="S9" s="30">
        <f>SUM(laps_times[[#This Row],[55]:[60]])</f>
        <v>1.1799907407407408E-2</v>
      </c>
      <c r="T9" s="31">
        <f>SUM(laps_times[[#This Row],[61]:[63]])</f>
        <v>5.891562500000001E-3</v>
      </c>
      <c r="U9" s="45">
        <f>IF(km4_splits_ranks[[#This Row],[0 - 4 ]]="DNF","DNF",RANK(km4_splits_ranks[[#This Row],[0 - 4 ]],km4_splits_ranks[0 - 4 ],1))</f>
        <v>3</v>
      </c>
      <c r="V9" s="46">
        <f>IF(km4_splits_ranks[[#This Row],[4 - 8 ]]="DNF","DNF",RANK(km4_splits_ranks[[#This Row],[4 - 8 ]],km4_splits_ranks[4 - 8 ],1))</f>
        <v>5</v>
      </c>
      <c r="W9" s="46">
        <f>IF(km4_splits_ranks[[#This Row],[8 - 12 ]]="DNF","DNF",RANK(km4_splits_ranks[[#This Row],[8 - 12 ]],km4_splits_ranks[8 - 12 ],1))</f>
        <v>4</v>
      </c>
      <c r="X9" s="46">
        <f>IF(km4_splits_ranks[[#This Row],[12 - 16 ]]="DNF","DNF",RANK(km4_splits_ranks[[#This Row],[12 - 16 ]],km4_splits_ranks[12 - 16 ],1))</f>
        <v>5</v>
      </c>
      <c r="Y9" s="46">
        <f>IF(km4_splits_ranks[[#This Row],[16 -20 ]]="DNF","DNF",RANK(km4_splits_ranks[[#This Row],[16 -20 ]],km4_splits_ranks[16 -20 ],1))</f>
        <v>5</v>
      </c>
      <c r="Z9" s="46">
        <f>IF(km4_splits_ranks[[#This Row],[20 - 24 ]]="DNF","DNF",RANK(km4_splits_ranks[[#This Row],[20 - 24 ]],km4_splits_ranks[20 - 24 ],1))</f>
        <v>4</v>
      </c>
      <c r="AA9" s="46">
        <f>IF(km4_splits_ranks[[#This Row],[24 - 28 ]]="DNF","DNF",RANK(km4_splits_ranks[[#This Row],[24 - 28 ]],km4_splits_ranks[24 - 28 ],1))</f>
        <v>6</v>
      </c>
      <c r="AB9" s="46">
        <f>IF(km4_splits_ranks[[#This Row],[28 - 32 ]]="DNF","DNF",RANK(km4_splits_ranks[[#This Row],[28 - 32 ]],km4_splits_ranks[28 - 32 ],1))</f>
        <v>5</v>
      </c>
      <c r="AC9" s="46">
        <f>IF(km4_splits_ranks[[#This Row],[32 - 36 ]]="DNF","DNF",RANK(km4_splits_ranks[[#This Row],[32 - 36 ]],km4_splits_ranks[32 - 36 ],1))</f>
        <v>4</v>
      </c>
      <c r="AD9" s="46">
        <f>IF(km4_splits_ranks[[#This Row],[36 - 40 ]]="DNF","DNF",RANK(km4_splits_ranks[[#This Row],[36 - 40 ]],km4_splits_ranks[36 - 40 ],1))</f>
        <v>4</v>
      </c>
      <c r="AE9" s="47">
        <f>IF(km4_splits_ranks[[#This Row],[40 - 42 ]]="DNF","DNF",RANK(km4_splits_ranks[[#This Row],[40 - 42 ]],km4_splits_ranks[40 - 42 ],1))</f>
        <v>3</v>
      </c>
      <c r="AF9" s="22">
        <f>km4_splits_ranks[[#This Row],[0 - 4 ]]</f>
        <v>1.1423587962962964E-2</v>
      </c>
      <c r="AG9" s="18">
        <f>IF(km4_splits_ranks[[#This Row],[4 - 8 ]]="DNF","DNF",km4_splits_ranks[[#This Row],[4 km]]+km4_splits_ranks[[#This Row],[4 - 8 ]])</f>
        <v>2.246263888888889E-2</v>
      </c>
      <c r="AH9" s="18">
        <f>IF(km4_splits_ranks[[#This Row],[8 - 12 ]]="DNF","DNF",km4_splits_ranks[[#This Row],[8 km]]+km4_splits_ranks[[#This Row],[8 - 12 ]])</f>
        <v>3.3477488425925926E-2</v>
      </c>
      <c r="AI9" s="18">
        <f>IF(km4_splits_ranks[[#This Row],[12 - 16 ]]="DNF","DNF",km4_splits_ranks[[#This Row],[12 km]]+km4_splits_ranks[[#This Row],[12 - 16 ]])</f>
        <v>4.4538113425925924E-2</v>
      </c>
      <c r="AJ9" s="18">
        <f>IF(km4_splits_ranks[[#This Row],[16 -20 ]]="DNF","DNF",km4_splits_ranks[[#This Row],[16 km]]+km4_splits_ranks[[#This Row],[16 -20 ]])</f>
        <v>5.5671249999999999E-2</v>
      </c>
      <c r="AK9" s="18">
        <f>IF(km4_splits_ranks[[#This Row],[20 - 24 ]]="DNF","DNF",km4_splits_ranks[[#This Row],[20 km]]+km4_splits_ranks[[#This Row],[20 - 24 ]])</f>
        <v>6.6790983796296291E-2</v>
      </c>
      <c r="AL9" s="18">
        <f>IF(km4_splits_ranks[[#This Row],[24 - 28 ]]="DNF","DNF",km4_splits_ranks[[#This Row],[24 km]]+km4_splits_ranks[[#This Row],[24 - 28 ]])</f>
        <v>7.8258206018518517E-2</v>
      </c>
      <c r="AM9" s="18">
        <f>IF(km4_splits_ranks[[#This Row],[28 - 32 ]]="DNF","DNF",km4_splits_ranks[[#This Row],[28 km]]+km4_splits_ranks[[#This Row],[28 - 32 ]])</f>
        <v>8.9694814814814811E-2</v>
      </c>
      <c r="AN9" s="18">
        <f>IF(km4_splits_ranks[[#This Row],[32 - 36 ]]="DNF","DNF",km4_splits_ranks[[#This Row],[32 km]]+km4_splits_ranks[[#This Row],[32 - 36 ]])</f>
        <v>0.10120679398148148</v>
      </c>
      <c r="AO9" s="18">
        <f>IF(km4_splits_ranks[[#This Row],[36 - 40 ]]="DNF","DNF",km4_splits_ranks[[#This Row],[36 km]]+km4_splits_ranks[[#This Row],[36 - 40 ]])</f>
        <v>0.11300670138888889</v>
      </c>
      <c r="AP9" s="23">
        <f>IF(km4_splits_ranks[[#This Row],[40 - 42 ]]="DNF","DNF",km4_splits_ranks[[#This Row],[40 km]]+km4_splits_ranks[[#This Row],[40 - 42 ]])</f>
        <v>0.1188982638888889</v>
      </c>
      <c r="AQ9" s="48">
        <f>IF(km4_splits_ranks[[#This Row],[4 km]]="DNF","DNF",RANK(km4_splits_ranks[[#This Row],[4 km]],km4_splits_ranks[4 km],1))</f>
        <v>3</v>
      </c>
      <c r="AR9" s="49">
        <f>IF(km4_splits_ranks[[#This Row],[8 km]]="DNF","DNF",RANK(km4_splits_ranks[[#This Row],[8 km]],km4_splits_ranks[8 km],1))</f>
        <v>3</v>
      </c>
      <c r="AS9" s="49">
        <f>IF(km4_splits_ranks[[#This Row],[12 km]]="DNF","DNF",RANK(km4_splits_ranks[[#This Row],[12 km]],km4_splits_ranks[12 km],1))</f>
        <v>3</v>
      </c>
      <c r="AT9" s="49">
        <f>IF(km4_splits_ranks[[#This Row],[16 km]]="DNF","DNF",RANK(km4_splits_ranks[[#This Row],[16 km]],km4_splits_ranks[16 km],1))</f>
        <v>3</v>
      </c>
      <c r="AU9" s="49">
        <f>IF(km4_splits_ranks[[#This Row],[20 km]]="DNF","DNF",RANK(km4_splits_ranks[[#This Row],[20 km]],km4_splits_ranks[20 km],1))</f>
        <v>3</v>
      </c>
      <c r="AV9" s="49">
        <f>IF(km4_splits_ranks[[#This Row],[24 km]]="DNF","DNF",RANK(km4_splits_ranks[[#This Row],[24 km]],km4_splits_ranks[24 km],1))</f>
        <v>4</v>
      </c>
      <c r="AW9" s="49">
        <f>IF(km4_splits_ranks[[#This Row],[28 km]]="DNF","DNF",RANK(km4_splits_ranks[[#This Row],[28 km]],km4_splits_ranks[28 km],1))</f>
        <v>4</v>
      </c>
      <c r="AX9" s="49">
        <f>IF(km4_splits_ranks[[#This Row],[32 km]]="DNF","DNF",RANK(km4_splits_ranks[[#This Row],[32 km]],km4_splits_ranks[32 km],1))</f>
        <v>4</v>
      </c>
      <c r="AY9" s="49">
        <f>IF(km4_splits_ranks[[#This Row],[36 km]]="DNF","DNF",RANK(km4_splits_ranks[[#This Row],[36 km]],km4_splits_ranks[36 km],1))</f>
        <v>4</v>
      </c>
      <c r="AZ9" s="49">
        <f>IF(km4_splits_ranks[[#This Row],[40 km]]="DNF","DNF",RANK(km4_splits_ranks[[#This Row],[40 km]],km4_splits_ranks[40 km],1))</f>
        <v>4</v>
      </c>
      <c r="BA9" s="49">
        <f>IF(km4_splits_ranks[[#This Row],[42 km]]="DNF","DNF",RANK(km4_splits_ranks[[#This Row],[42 km]],km4_splits_ranks[42 km],1))</f>
        <v>4</v>
      </c>
    </row>
    <row r="10" spans="2:53" x14ac:dyDescent="0.2">
      <c r="B10" s="4">
        <f>laps_times[[#This Row],[poř]]</f>
        <v>5</v>
      </c>
      <c r="C10" s="1">
        <f>laps_times[[#This Row],[s.č.]]</f>
        <v>16</v>
      </c>
      <c r="D10" s="1" t="str">
        <f>laps_times[[#This Row],[jméno]]</f>
        <v>Kopecký Martin</v>
      </c>
      <c r="E10" s="2">
        <f>laps_times[[#This Row],[roč]]</f>
        <v>1979</v>
      </c>
      <c r="F10" s="2" t="str">
        <f>laps_times[[#This Row],[kat]]</f>
        <v>MA</v>
      </c>
      <c r="G10" s="2">
        <f>laps_times[[#This Row],[poř_kat]]</f>
        <v>2</v>
      </c>
      <c r="H10" s="1" t="str">
        <f>laps_times[[#This Row],[klub]]</f>
        <v>-</v>
      </c>
      <c r="I10" s="6">
        <f>laps_times[[#This Row],[celk. čas]]</f>
        <v>0.12033876157407408</v>
      </c>
      <c r="J10" s="29">
        <f>SUM(laps_times[[#This Row],[1]:[6]])</f>
        <v>1.1779594907407407E-2</v>
      </c>
      <c r="K10" s="30">
        <f>SUM(laps_times[[#This Row],[7]:[12]])</f>
        <v>1.1269247685185186E-2</v>
      </c>
      <c r="L10" s="30">
        <f>SUM(laps_times[[#This Row],[13]:[18]])</f>
        <v>1.096923611111111E-2</v>
      </c>
      <c r="M10" s="30">
        <f>SUM(laps_times[[#This Row],[19]:[24]])</f>
        <v>1.1016319444444445E-2</v>
      </c>
      <c r="N10" s="30">
        <f>SUM(laps_times[[#This Row],[25]:[30]])</f>
        <v>1.0984016203703702E-2</v>
      </c>
      <c r="O10" s="30">
        <f>SUM(laps_times[[#This Row],[31]:[36]])</f>
        <v>1.1199872685185184E-2</v>
      </c>
      <c r="P10" s="30">
        <f>SUM(laps_times[[#This Row],[37]:[42]])</f>
        <v>1.1323935185185185E-2</v>
      </c>
      <c r="Q10" s="30">
        <f>SUM(laps_times[[#This Row],[43]:[48]])</f>
        <v>1.1365706018518518E-2</v>
      </c>
      <c r="R10" s="30">
        <f>SUM(laps_times[[#This Row],[49]:[54]])</f>
        <v>1.1664270833333334E-2</v>
      </c>
      <c r="S10" s="30">
        <f>SUM(laps_times[[#This Row],[55]:[60]])</f>
        <v>1.2169247685185186E-2</v>
      </c>
      <c r="T10" s="31">
        <f>SUM(laps_times[[#This Row],[61]:[63]])</f>
        <v>6.5973148148148145E-3</v>
      </c>
      <c r="U10" s="45">
        <f>IF(km4_splits_ranks[[#This Row],[0 - 4 ]]="DNF","DNF",RANK(km4_splits_ranks[[#This Row],[0 - 4 ]],km4_splits_ranks[0 - 4 ],1))</f>
        <v>10</v>
      </c>
      <c r="V10" s="46">
        <f>IF(km4_splits_ranks[[#This Row],[4 - 8 ]]="DNF","DNF",RANK(km4_splits_ranks[[#This Row],[4 - 8 ]],km4_splits_ranks[4 - 8 ],1))</f>
        <v>7</v>
      </c>
      <c r="W10" s="46">
        <f>IF(km4_splits_ranks[[#This Row],[8 - 12 ]]="DNF","DNF",RANK(km4_splits_ranks[[#This Row],[8 - 12 ]],km4_splits_ranks[8 - 12 ],1))</f>
        <v>3</v>
      </c>
      <c r="X10" s="46">
        <f>IF(km4_splits_ranks[[#This Row],[12 - 16 ]]="DNF","DNF",RANK(km4_splits_ranks[[#This Row],[12 - 16 ]],km4_splits_ranks[12 - 16 ],1))</f>
        <v>3</v>
      </c>
      <c r="Y10" s="46">
        <f>IF(km4_splits_ranks[[#This Row],[16 -20 ]]="DNF","DNF",RANK(km4_splits_ranks[[#This Row],[16 -20 ]],km4_splits_ranks[16 -20 ],1))</f>
        <v>3</v>
      </c>
      <c r="Z10" s="46">
        <f>IF(km4_splits_ranks[[#This Row],[20 - 24 ]]="DNF","DNF",RANK(km4_splits_ranks[[#This Row],[20 - 24 ]],km4_splits_ranks[20 - 24 ],1))</f>
        <v>5</v>
      </c>
      <c r="AA10" s="46">
        <f>IF(km4_splits_ranks[[#This Row],[24 - 28 ]]="DNF","DNF",RANK(km4_splits_ranks[[#This Row],[24 - 28 ]],km4_splits_ranks[24 - 28 ],1))</f>
        <v>4</v>
      </c>
      <c r="AB10" s="46">
        <f>IF(km4_splits_ranks[[#This Row],[28 - 32 ]]="DNF","DNF",RANK(km4_splits_ranks[[#This Row],[28 - 32 ]],km4_splits_ranks[28 - 32 ],1))</f>
        <v>4</v>
      </c>
      <c r="AC10" s="46">
        <f>IF(km4_splits_ranks[[#This Row],[32 - 36 ]]="DNF","DNF",RANK(km4_splits_ranks[[#This Row],[32 - 36 ]],km4_splits_ranks[32 - 36 ],1))</f>
        <v>5</v>
      </c>
      <c r="AD10" s="46">
        <f>IF(km4_splits_ranks[[#This Row],[36 - 40 ]]="DNF","DNF",RANK(km4_splits_ranks[[#This Row],[36 - 40 ]],km4_splits_ranks[36 - 40 ],1))</f>
        <v>6</v>
      </c>
      <c r="AE10" s="47">
        <f>IF(km4_splits_ranks[[#This Row],[40 - 42 ]]="DNF","DNF",RANK(km4_splits_ranks[[#This Row],[40 - 42 ]],km4_splits_ranks[40 - 42 ],1))</f>
        <v>13</v>
      </c>
      <c r="AF10" s="22">
        <f>km4_splits_ranks[[#This Row],[0 - 4 ]]</f>
        <v>1.1779594907407407E-2</v>
      </c>
      <c r="AG10" s="18">
        <f>IF(km4_splits_ranks[[#This Row],[4 - 8 ]]="DNF","DNF",km4_splits_ranks[[#This Row],[4 km]]+km4_splits_ranks[[#This Row],[4 - 8 ]])</f>
        <v>2.3048842592592593E-2</v>
      </c>
      <c r="AH10" s="18">
        <f>IF(km4_splits_ranks[[#This Row],[8 - 12 ]]="DNF","DNF",km4_splits_ranks[[#This Row],[8 km]]+km4_splits_ranks[[#This Row],[8 - 12 ]])</f>
        <v>3.40180787037037E-2</v>
      </c>
      <c r="AI10" s="18">
        <f>IF(km4_splits_ranks[[#This Row],[12 - 16 ]]="DNF","DNF",km4_splits_ranks[[#This Row],[12 km]]+km4_splits_ranks[[#This Row],[12 - 16 ]])</f>
        <v>4.5034398148148143E-2</v>
      </c>
      <c r="AJ10" s="18">
        <f>IF(km4_splits_ranks[[#This Row],[16 -20 ]]="DNF","DNF",km4_splits_ranks[[#This Row],[16 km]]+km4_splits_ranks[[#This Row],[16 -20 ]])</f>
        <v>5.6018414351851842E-2</v>
      </c>
      <c r="AK10" s="18">
        <f>IF(km4_splits_ranks[[#This Row],[20 - 24 ]]="DNF","DNF",km4_splits_ranks[[#This Row],[20 km]]+km4_splits_ranks[[#This Row],[20 - 24 ]])</f>
        <v>6.7218287037037028E-2</v>
      </c>
      <c r="AL10" s="18">
        <f>IF(km4_splits_ranks[[#This Row],[24 - 28 ]]="DNF","DNF",km4_splits_ranks[[#This Row],[24 km]]+km4_splits_ranks[[#This Row],[24 - 28 ]])</f>
        <v>7.8542222222222208E-2</v>
      </c>
      <c r="AM10" s="18">
        <f>IF(km4_splits_ranks[[#This Row],[28 - 32 ]]="DNF","DNF",km4_splits_ranks[[#This Row],[28 km]]+km4_splits_ranks[[#This Row],[28 - 32 ]])</f>
        <v>8.9907928240740731E-2</v>
      </c>
      <c r="AN10" s="18">
        <f>IF(km4_splits_ranks[[#This Row],[32 - 36 ]]="DNF","DNF",km4_splits_ranks[[#This Row],[32 km]]+km4_splits_ranks[[#This Row],[32 - 36 ]])</f>
        <v>0.10157219907407407</v>
      </c>
      <c r="AO10" s="18">
        <f>IF(km4_splits_ranks[[#This Row],[36 - 40 ]]="DNF","DNF",km4_splits_ranks[[#This Row],[36 km]]+km4_splits_ranks[[#This Row],[36 - 40 ]])</f>
        <v>0.11374144675925925</v>
      </c>
      <c r="AP10" s="23">
        <f>IF(km4_splits_ranks[[#This Row],[40 - 42 ]]="DNF","DNF",km4_splits_ranks[[#This Row],[40 km]]+km4_splits_ranks[[#This Row],[40 - 42 ]])</f>
        <v>0.12033876157407407</v>
      </c>
      <c r="AQ10" s="48">
        <f>IF(km4_splits_ranks[[#This Row],[4 km]]="DNF","DNF",RANK(km4_splits_ranks[[#This Row],[4 km]],km4_splits_ranks[4 km],1))</f>
        <v>10</v>
      </c>
      <c r="AR10" s="49">
        <f>IF(km4_splits_ranks[[#This Row],[8 km]]="DNF","DNF",RANK(km4_splits_ranks[[#This Row],[8 km]],km4_splits_ranks[8 km],1))</f>
        <v>9</v>
      </c>
      <c r="AS10" s="49">
        <f>IF(km4_splits_ranks[[#This Row],[12 km]]="DNF","DNF",RANK(km4_splits_ranks[[#This Row],[12 km]],km4_splits_ranks[12 km],1))</f>
        <v>6</v>
      </c>
      <c r="AT10" s="49">
        <f>IF(km4_splits_ranks[[#This Row],[16 km]]="DNF","DNF",RANK(km4_splits_ranks[[#This Row],[16 km]],km4_splits_ranks[16 km],1))</f>
        <v>6</v>
      </c>
      <c r="AU10" s="49">
        <f>IF(km4_splits_ranks[[#This Row],[20 km]]="DNF","DNF",RANK(km4_splits_ranks[[#This Row],[20 km]],km4_splits_ranks[20 km],1))</f>
        <v>5</v>
      </c>
      <c r="AV10" s="49">
        <f>IF(km4_splits_ranks[[#This Row],[24 km]]="DNF","DNF",RANK(km4_splits_ranks[[#This Row],[24 km]],km4_splits_ranks[24 km],1))</f>
        <v>5</v>
      </c>
      <c r="AW10" s="49">
        <f>IF(km4_splits_ranks[[#This Row],[28 km]]="DNF","DNF",RANK(km4_splits_ranks[[#This Row],[28 km]],km4_splits_ranks[28 km],1))</f>
        <v>5</v>
      </c>
      <c r="AX10" s="49">
        <f>IF(km4_splits_ranks[[#This Row],[32 km]]="DNF","DNF",RANK(km4_splits_ranks[[#This Row],[32 km]],km4_splits_ranks[32 km],1))</f>
        <v>5</v>
      </c>
      <c r="AY10" s="49">
        <f>IF(km4_splits_ranks[[#This Row],[36 km]]="DNF","DNF",RANK(km4_splits_ranks[[#This Row],[36 km]],km4_splits_ranks[36 km],1))</f>
        <v>5</v>
      </c>
      <c r="AZ10" s="49">
        <f>IF(km4_splits_ranks[[#This Row],[40 km]]="DNF","DNF",RANK(km4_splits_ranks[[#This Row],[40 km]],km4_splits_ranks[40 km],1))</f>
        <v>5</v>
      </c>
      <c r="BA10" s="49">
        <f>IF(km4_splits_ranks[[#This Row],[42 km]]="DNF","DNF",RANK(km4_splits_ranks[[#This Row],[42 km]],km4_splits_ranks[42 km],1))</f>
        <v>5</v>
      </c>
    </row>
    <row r="11" spans="2:53" x14ac:dyDescent="0.2">
      <c r="B11" s="4">
        <f>laps_times[[#This Row],[poř]]</f>
        <v>6</v>
      </c>
      <c r="C11" s="1">
        <f>laps_times[[#This Row],[s.č.]]</f>
        <v>17</v>
      </c>
      <c r="D11" s="1" t="str">
        <f>laps_times[[#This Row],[jméno]]</f>
        <v>Uhlíř Radek</v>
      </c>
      <c r="E11" s="2">
        <f>laps_times[[#This Row],[roč]]</f>
        <v>1967</v>
      </c>
      <c r="F11" s="2" t="str">
        <f>laps_times[[#This Row],[kat]]</f>
        <v>MB</v>
      </c>
      <c r="G11" s="2">
        <f>laps_times[[#This Row],[poř_kat]]</f>
        <v>4</v>
      </c>
      <c r="H11" s="1" t="str">
        <f>laps_times[[#This Row],[klub]]</f>
        <v>TriSK České Budějovice</v>
      </c>
      <c r="I11" s="6">
        <f>laps_times[[#This Row],[celk. čas]]</f>
        <v>0.12132422453703702</v>
      </c>
      <c r="J11" s="29">
        <f>SUM(laps_times[[#This Row],[1]:[6]])</f>
        <v>1.1775833333333334E-2</v>
      </c>
      <c r="K11" s="30">
        <f>SUM(laps_times[[#This Row],[7]:[12]])</f>
        <v>1.1269988425925926E-2</v>
      </c>
      <c r="L11" s="30">
        <f>SUM(laps_times[[#This Row],[13]:[18]])</f>
        <v>1.1247638888888887E-2</v>
      </c>
      <c r="M11" s="30">
        <f>SUM(laps_times[[#This Row],[19]:[24]])</f>
        <v>1.1256956018518519E-2</v>
      </c>
      <c r="N11" s="30">
        <f>SUM(laps_times[[#This Row],[25]:[30]])</f>
        <v>1.1358587962962963E-2</v>
      </c>
      <c r="O11" s="30">
        <f>SUM(laps_times[[#This Row],[31]:[36]])</f>
        <v>1.1491863425925928E-2</v>
      </c>
      <c r="P11" s="30">
        <f>SUM(laps_times[[#This Row],[37]:[42]])</f>
        <v>1.1443506944444444E-2</v>
      </c>
      <c r="Q11" s="30">
        <f>SUM(laps_times[[#This Row],[43]:[48]])</f>
        <v>1.1588611111111112E-2</v>
      </c>
      <c r="R11" s="30">
        <f>SUM(laps_times[[#This Row],[49]:[54]])</f>
        <v>1.1775416666666667E-2</v>
      </c>
      <c r="S11" s="30">
        <f>SUM(laps_times[[#This Row],[55]:[60]])</f>
        <v>1.2092291666666668E-2</v>
      </c>
      <c r="T11" s="31">
        <f>SUM(laps_times[[#This Row],[61]:[63]])</f>
        <v>6.0235300925925925E-3</v>
      </c>
      <c r="U11" s="45">
        <f>IF(km4_splits_ranks[[#This Row],[0 - 4 ]]="DNF","DNF",RANK(km4_splits_ranks[[#This Row],[0 - 4 ]],km4_splits_ranks[0 - 4 ],1))</f>
        <v>8</v>
      </c>
      <c r="V11" s="46">
        <f>IF(km4_splits_ranks[[#This Row],[4 - 8 ]]="DNF","DNF",RANK(km4_splits_ranks[[#This Row],[4 - 8 ]],km4_splits_ranks[4 - 8 ],1))</f>
        <v>9</v>
      </c>
      <c r="W11" s="46">
        <f>IF(km4_splits_ranks[[#This Row],[8 - 12 ]]="DNF","DNF",RANK(km4_splits_ranks[[#This Row],[8 - 12 ]],km4_splits_ranks[8 - 12 ],1))</f>
        <v>7</v>
      </c>
      <c r="X11" s="46">
        <f>IF(km4_splits_ranks[[#This Row],[12 - 16 ]]="DNF","DNF",RANK(km4_splits_ranks[[#This Row],[12 - 16 ]],km4_splits_ranks[12 - 16 ],1))</f>
        <v>8</v>
      </c>
      <c r="Y11" s="46">
        <f>IF(km4_splits_ranks[[#This Row],[16 -20 ]]="DNF","DNF",RANK(km4_splits_ranks[[#This Row],[16 -20 ]],km4_splits_ranks[16 -20 ],1))</f>
        <v>6</v>
      </c>
      <c r="Z11" s="46">
        <f>IF(km4_splits_ranks[[#This Row],[20 - 24 ]]="DNF","DNF",RANK(km4_splits_ranks[[#This Row],[20 - 24 ]],km4_splits_ranks[20 - 24 ],1))</f>
        <v>6</v>
      </c>
      <c r="AA11" s="46">
        <f>IF(km4_splits_ranks[[#This Row],[24 - 28 ]]="DNF","DNF",RANK(km4_splits_ranks[[#This Row],[24 - 28 ]],km4_splits_ranks[24 - 28 ],1))</f>
        <v>5</v>
      </c>
      <c r="AB11" s="46">
        <f>IF(km4_splits_ranks[[#This Row],[28 - 32 ]]="DNF","DNF",RANK(km4_splits_ranks[[#This Row],[28 - 32 ]],km4_splits_ranks[28 - 32 ],1))</f>
        <v>6</v>
      </c>
      <c r="AC11" s="46">
        <f>IF(km4_splits_ranks[[#This Row],[32 - 36 ]]="DNF","DNF",RANK(km4_splits_ranks[[#This Row],[32 - 36 ]],km4_splits_ranks[32 - 36 ],1))</f>
        <v>6</v>
      </c>
      <c r="AD11" s="46">
        <f>IF(km4_splits_ranks[[#This Row],[36 - 40 ]]="DNF","DNF",RANK(km4_splits_ranks[[#This Row],[36 - 40 ]],km4_splits_ranks[36 - 40 ],1))</f>
        <v>5</v>
      </c>
      <c r="AE11" s="47">
        <f>IF(km4_splits_ranks[[#This Row],[40 - 42 ]]="DNF","DNF",RANK(km4_splits_ranks[[#This Row],[40 - 42 ]],km4_splits_ranks[40 - 42 ],1))</f>
        <v>6</v>
      </c>
      <c r="AF11" s="22">
        <f>km4_splits_ranks[[#This Row],[0 - 4 ]]</f>
        <v>1.1775833333333334E-2</v>
      </c>
      <c r="AG11" s="18">
        <f>IF(km4_splits_ranks[[#This Row],[4 - 8 ]]="DNF","DNF",km4_splits_ranks[[#This Row],[4 km]]+km4_splits_ranks[[#This Row],[4 - 8 ]])</f>
        <v>2.3045821759259261E-2</v>
      </c>
      <c r="AH11" s="18">
        <f>IF(km4_splits_ranks[[#This Row],[8 - 12 ]]="DNF","DNF",km4_splits_ranks[[#This Row],[8 km]]+km4_splits_ranks[[#This Row],[8 - 12 ]])</f>
        <v>3.4293460648148144E-2</v>
      </c>
      <c r="AI11" s="18">
        <f>IF(km4_splits_ranks[[#This Row],[12 - 16 ]]="DNF","DNF",km4_splits_ranks[[#This Row],[12 km]]+km4_splits_ranks[[#This Row],[12 - 16 ]])</f>
        <v>4.5550416666666663E-2</v>
      </c>
      <c r="AJ11" s="18">
        <f>IF(km4_splits_ranks[[#This Row],[16 -20 ]]="DNF","DNF",km4_splits_ranks[[#This Row],[16 km]]+km4_splits_ranks[[#This Row],[16 -20 ]])</f>
        <v>5.6909004629629625E-2</v>
      </c>
      <c r="AK11" s="18">
        <f>IF(km4_splits_ranks[[#This Row],[20 - 24 ]]="DNF","DNF",km4_splits_ranks[[#This Row],[20 km]]+km4_splits_ranks[[#This Row],[20 - 24 ]])</f>
        <v>6.840086805555555E-2</v>
      </c>
      <c r="AL11" s="18">
        <f>IF(km4_splits_ranks[[#This Row],[24 - 28 ]]="DNF","DNF",km4_splits_ranks[[#This Row],[24 km]]+km4_splits_ranks[[#This Row],[24 - 28 ]])</f>
        <v>7.9844374999999995E-2</v>
      </c>
      <c r="AM11" s="18">
        <f>IF(km4_splits_ranks[[#This Row],[28 - 32 ]]="DNF","DNF",km4_splits_ranks[[#This Row],[28 km]]+km4_splits_ranks[[#This Row],[28 - 32 ]])</f>
        <v>9.1432986111111114E-2</v>
      </c>
      <c r="AN11" s="18">
        <f>IF(km4_splits_ranks[[#This Row],[32 - 36 ]]="DNF","DNF",km4_splits_ranks[[#This Row],[32 km]]+km4_splits_ranks[[#This Row],[32 - 36 ]])</f>
        <v>0.10320840277777778</v>
      </c>
      <c r="AO11" s="18">
        <f>IF(km4_splits_ranks[[#This Row],[36 - 40 ]]="DNF","DNF",km4_splits_ranks[[#This Row],[36 km]]+km4_splits_ranks[[#This Row],[36 - 40 ]])</f>
        <v>0.11530069444444445</v>
      </c>
      <c r="AP11" s="23">
        <f>IF(km4_splits_ranks[[#This Row],[40 - 42 ]]="DNF","DNF",km4_splits_ranks[[#This Row],[40 km]]+km4_splits_ranks[[#This Row],[40 - 42 ]])</f>
        <v>0.12132422453703703</v>
      </c>
      <c r="AQ11" s="48">
        <f>IF(km4_splits_ranks[[#This Row],[4 km]]="DNF","DNF",RANK(km4_splits_ranks[[#This Row],[4 km]],km4_splits_ranks[4 km],1))</f>
        <v>8</v>
      </c>
      <c r="AR11" s="49">
        <f>IF(km4_splits_ranks[[#This Row],[8 km]]="DNF","DNF",RANK(km4_splits_ranks[[#This Row],[8 km]],km4_splits_ranks[8 km],1))</f>
        <v>8</v>
      </c>
      <c r="AS11" s="49">
        <f>IF(km4_splits_ranks[[#This Row],[12 km]]="DNF","DNF",RANK(km4_splits_ranks[[#This Row],[12 km]],km4_splits_ranks[12 km],1))</f>
        <v>7</v>
      </c>
      <c r="AT11" s="49">
        <f>IF(km4_splits_ranks[[#This Row],[16 km]]="DNF","DNF",RANK(km4_splits_ranks[[#This Row],[16 km]],km4_splits_ranks[16 km],1))</f>
        <v>8</v>
      </c>
      <c r="AU11" s="49">
        <f>IF(km4_splits_ranks[[#This Row],[20 km]]="DNF","DNF",RANK(km4_splits_ranks[[#This Row],[20 km]],km4_splits_ranks[20 km],1))</f>
        <v>7</v>
      </c>
      <c r="AV11" s="49">
        <f>IF(km4_splits_ranks[[#This Row],[24 km]]="DNF","DNF",RANK(km4_splits_ranks[[#This Row],[24 km]],km4_splits_ranks[24 km],1))</f>
        <v>7</v>
      </c>
      <c r="AW11" s="49">
        <f>IF(km4_splits_ranks[[#This Row],[28 km]]="DNF","DNF",RANK(km4_splits_ranks[[#This Row],[28 km]],km4_splits_ranks[28 km],1))</f>
        <v>6</v>
      </c>
      <c r="AX11" s="49">
        <f>IF(km4_splits_ranks[[#This Row],[32 km]]="DNF","DNF",RANK(km4_splits_ranks[[#This Row],[32 km]],km4_splits_ranks[32 km],1))</f>
        <v>6</v>
      </c>
      <c r="AY11" s="49">
        <f>IF(km4_splits_ranks[[#This Row],[36 km]]="DNF","DNF",RANK(km4_splits_ranks[[#This Row],[36 km]],km4_splits_ranks[36 km],1))</f>
        <v>6</v>
      </c>
      <c r="AZ11" s="49">
        <f>IF(km4_splits_ranks[[#This Row],[40 km]]="DNF","DNF",RANK(km4_splits_ranks[[#This Row],[40 km]],km4_splits_ranks[40 km],1))</f>
        <v>6</v>
      </c>
      <c r="BA11" s="49">
        <f>IF(km4_splits_ranks[[#This Row],[42 km]]="DNF","DNF",RANK(km4_splits_ranks[[#This Row],[42 km]],km4_splits_ranks[42 km],1))</f>
        <v>6</v>
      </c>
    </row>
    <row r="12" spans="2:53" x14ac:dyDescent="0.2">
      <c r="B12" s="4">
        <f>laps_times[[#This Row],[poř]]</f>
        <v>7</v>
      </c>
      <c r="C12" s="1">
        <f>laps_times[[#This Row],[s.č.]]</f>
        <v>131</v>
      </c>
      <c r="D12" s="1" t="str">
        <f>laps_times[[#This Row],[jméno]]</f>
        <v>Šarlinger Ivan</v>
      </c>
      <c r="E12" s="2">
        <f>laps_times[[#This Row],[roč]]</f>
        <v>1974</v>
      </c>
      <c r="F12" s="2" t="str">
        <f>laps_times[[#This Row],[kat]]</f>
        <v>MB</v>
      </c>
      <c r="G12" s="2">
        <f>laps_times[[#This Row],[poř_kat]]</f>
        <v>5</v>
      </c>
      <c r="H12" s="1" t="str">
        <f>laps_times[[#This Row],[klub]]</f>
        <v>SC Marathon Plzeň</v>
      </c>
      <c r="I12" s="6">
        <f>laps_times[[#This Row],[celk. čas]]</f>
        <v>0.12168655092592594</v>
      </c>
      <c r="J12" s="29">
        <f>SUM(laps_times[[#This Row],[1]:[6]])</f>
        <v>1.145042824074074E-2</v>
      </c>
      <c r="K12" s="30">
        <f>SUM(laps_times[[#This Row],[7]:[12]])</f>
        <v>1.1037002314814815E-2</v>
      </c>
      <c r="L12" s="30">
        <f>SUM(laps_times[[#This Row],[13]:[18]])</f>
        <v>1.1018344907407407E-2</v>
      </c>
      <c r="M12" s="30">
        <f>SUM(laps_times[[#This Row],[19]:[24]])</f>
        <v>1.1214953703703704E-2</v>
      </c>
      <c r="N12" s="30">
        <f>SUM(laps_times[[#This Row],[25]:[30]])</f>
        <v>1.1725324074074074E-2</v>
      </c>
      <c r="O12" s="30">
        <f>SUM(laps_times[[#This Row],[31]:[36]])</f>
        <v>1.1687719907407405E-2</v>
      </c>
      <c r="P12" s="30">
        <f>SUM(laps_times[[#This Row],[37]:[42]])</f>
        <v>1.1813402777777779E-2</v>
      </c>
      <c r="Q12" s="30">
        <f>SUM(laps_times[[#This Row],[43]:[48]])</f>
        <v>1.1645844907407407E-2</v>
      </c>
      <c r="R12" s="30">
        <f>SUM(laps_times[[#This Row],[49]:[54]])</f>
        <v>1.197673611111111E-2</v>
      </c>
      <c r="S12" s="30">
        <f>SUM(laps_times[[#This Row],[55]:[60]])</f>
        <v>1.2183622685185184E-2</v>
      </c>
      <c r="T12" s="31">
        <f>SUM(laps_times[[#This Row],[61]:[63]])</f>
        <v>5.9331712962962958E-3</v>
      </c>
      <c r="U12" s="45">
        <f>IF(km4_splits_ranks[[#This Row],[0 - 4 ]]="DNF","DNF",RANK(km4_splits_ranks[[#This Row],[0 - 4 ]],km4_splits_ranks[0 - 4 ],1))</f>
        <v>5</v>
      </c>
      <c r="V12" s="46">
        <f>IF(km4_splits_ranks[[#This Row],[4 - 8 ]]="DNF","DNF",RANK(km4_splits_ranks[[#This Row],[4 - 8 ]],km4_splits_ranks[4 - 8 ],1))</f>
        <v>4</v>
      </c>
      <c r="W12" s="46">
        <f>IF(km4_splits_ranks[[#This Row],[8 - 12 ]]="DNF","DNF",RANK(km4_splits_ranks[[#This Row],[8 - 12 ]],km4_splits_ranks[8 - 12 ],1))</f>
        <v>5</v>
      </c>
      <c r="X12" s="46">
        <f>IF(km4_splits_ranks[[#This Row],[12 - 16 ]]="DNF","DNF",RANK(km4_splits_ranks[[#This Row],[12 - 16 ]],km4_splits_ranks[12 - 16 ],1))</f>
        <v>6</v>
      </c>
      <c r="Y12" s="46">
        <f>IF(km4_splits_ranks[[#This Row],[16 -20 ]]="DNF","DNF",RANK(km4_splits_ranks[[#This Row],[16 -20 ]],km4_splits_ranks[16 -20 ],1))</f>
        <v>8</v>
      </c>
      <c r="Z12" s="46">
        <f>IF(km4_splits_ranks[[#This Row],[20 - 24 ]]="DNF","DNF",RANK(km4_splits_ranks[[#This Row],[20 - 24 ]],km4_splits_ranks[20 - 24 ],1))</f>
        <v>8</v>
      </c>
      <c r="AA12" s="46">
        <f>IF(km4_splits_ranks[[#This Row],[24 - 28 ]]="DNF","DNF",RANK(km4_splits_ranks[[#This Row],[24 - 28 ]],km4_splits_ranks[24 - 28 ],1))</f>
        <v>7</v>
      </c>
      <c r="AB12" s="46">
        <f>IF(km4_splits_ranks[[#This Row],[28 - 32 ]]="DNF","DNF",RANK(km4_splits_ranks[[#This Row],[28 - 32 ]],km4_splits_ranks[28 - 32 ],1))</f>
        <v>7</v>
      </c>
      <c r="AC12" s="46">
        <f>IF(km4_splits_ranks[[#This Row],[32 - 36 ]]="DNF","DNF",RANK(km4_splits_ranks[[#This Row],[32 - 36 ]],km4_splits_ranks[32 - 36 ],1))</f>
        <v>7</v>
      </c>
      <c r="AD12" s="46">
        <f>IF(km4_splits_ranks[[#This Row],[36 - 40 ]]="DNF","DNF",RANK(km4_splits_ranks[[#This Row],[36 - 40 ]],km4_splits_ranks[36 - 40 ],1))</f>
        <v>7</v>
      </c>
      <c r="AE12" s="47">
        <f>IF(km4_splits_ranks[[#This Row],[40 - 42 ]]="DNF","DNF",RANK(km4_splits_ranks[[#This Row],[40 - 42 ]],km4_splits_ranks[40 - 42 ],1))</f>
        <v>4</v>
      </c>
      <c r="AF12" s="22">
        <f>km4_splits_ranks[[#This Row],[0 - 4 ]]</f>
        <v>1.145042824074074E-2</v>
      </c>
      <c r="AG12" s="18">
        <f>IF(km4_splits_ranks[[#This Row],[4 - 8 ]]="DNF","DNF",km4_splits_ranks[[#This Row],[4 km]]+km4_splits_ranks[[#This Row],[4 - 8 ]])</f>
        <v>2.2487430555555556E-2</v>
      </c>
      <c r="AH12" s="18">
        <f>IF(km4_splits_ranks[[#This Row],[8 - 12 ]]="DNF","DNF",km4_splits_ranks[[#This Row],[8 km]]+km4_splits_ranks[[#This Row],[8 - 12 ]])</f>
        <v>3.3505775462962961E-2</v>
      </c>
      <c r="AI12" s="18">
        <f>IF(km4_splits_ranks[[#This Row],[12 - 16 ]]="DNF","DNF",km4_splits_ranks[[#This Row],[12 km]]+km4_splits_ranks[[#This Row],[12 - 16 ]])</f>
        <v>4.4720729166666667E-2</v>
      </c>
      <c r="AJ12" s="18">
        <f>IF(km4_splits_ranks[[#This Row],[16 -20 ]]="DNF","DNF",km4_splits_ranks[[#This Row],[16 km]]+km4_splits_ranks[[#This Row],[16 -20 ]])</f>
        <v>5.6446053240740743E-2</v>
      </c>
      <c r="AK12" s="18">
        <f>IF(km4_splits_ranks[[#This Row],[20 - 24 ]]="DNF","DNF",km4_splits_ranks[[#This Row],[20 km]]+km4_splits_ranks[[#This Row],[20 - 24 ]])</f>
        <v>6.8133773148148141E-2</v>
      </c>
      <c r="AL12" s="18">
        <f>IF(km4_splits_ranks[[#This Row],[24 - 28 ]]="DNF","DNF",km4_splits_ranks[[#This Row],[24 km]]+km4_splits_ranks[[#This Row],[24 - 28 ]])</f>
        <v>7.9947175925925915E-2</v>
      </c>
      <c r="AM12" s="18">
        <f>IF(km4_splits_ranks[[#This Row],[28 - 32 ]]="DNF","DNF",km4_splits_ranks[[#This Row],[28 km]]+km4_splits_ranks[[#This Row],[28 - 32 ]])</f>
        <v>9.1593020833333316E-2</v>
      </c>
      <c r="AN12" s="18">
        <f>IF(km4_splits_ranks[[#This Row],[32 - 36 ]]="DNF","DNF",km4_splits_ranks[[#This Row],[32 km]]+km4_splits_ranks[[#This Row],[32 - 36 ]])</f>
        <v>0.10356975694444442</v>
      </c>
      <c r="AO12" s="18">
        <f>IF(km4_splits_ranks[[#This Row],[36 - 40 ]]="DNF","DNF",km4_splits_ranks[[#This Row],[36 km]]+km4_splits_ranks[[#This Row],[36 - 40 ]])</f>
        <v>0.11575337962962962</v>
      </c>
      <c r="AP12" s="23">
        <f>IF(km4_splits_ranks[[#This Row],[40 - 42 ]]="DNF","DNF",km4_splits_ranks[[#This Row],[40 km]]+km4_splits_ranks[[#This Row],[40 - 42 ]])</f>
        <v>0.12168655092592591</v>
      </c>
      <c r="AQ12" s="48">
        <f>IF(km4_splits_ranks[[#This Row],[4 km]]="DNF","DNF",RANK(km4_splits_ranks[[#This Row],[4 km]],km4_splits_ranks[4 km],1))</f>
        <v>5</v>
      </c>
      <c r="AR12" s="49">
        <f>IF(km4_splits_ranks[[#This Row],[8 km]]="DNF","DNF",RANK(km4_splits_ranks[[#This Row],[8 km]],km4_splits_ranks[8 km],1))</f>
        <v>5</v>
      </c>
      <c r="AS12" s="49">
        <f>IF(km4_splits_ranks[[#This Row],[12 km]]="DNF","DNF",RANK(km4_splits_ranks[[#This Row],[12 km]],km4_splits_ranks[12 km],1))</f>
        <v>5</v>
      </c>
      <c r="AT12" s="49">
        <f>IF(km4_splits_ranks[[#This Row],[16 km]]="DNF","DNF",RANK(km4_splits_ranks[[#This Row],[16 km]],km4_splits_ranks[16 km],1))</f>
        <v>5</v>
      </c>
      <c r="AU12" s="49">
        <f>IF(km4_splits_ranks[[#This Row],[20 km]]="DNF","DNF",RANK(km4_splits_ranks[[#This Row],[20 km]],km4_splits_ranks[20 km],1))</f>
        <v>6</v>
      </c>
      <c r="AV12" s="49">
        <f>IF(km4_splits_ranks[[#This Row],[24 km]]="DNF","DNF",RANK(km4_splits_ranks[[#This Row],[24 km]],km4_splits_ranks[24 km],1))</f>
        <v>6</v>
      </c>
      <c r="AW12" s="49">
        <f>IF(km4_splits_ranks[[#This Row],[28 km]]="DNF","DNF",RANK(km4_splits_ranks[[#This Row],[28 km]],km4_splits_ranks[28 km],1))</f>
        <v>7</v>
      </c>
      <c r="AX12" s="49">
        <f>IF(km4_splits_ranks[[#This Row],[32 km]]="DNF","DNF",RANK(km4_splits_ranks[[#This Row],[32 km]],km4_splits_ranks[32 km],1))</f>
        <v>7</v>
      </c>
      <c r="AY12" s="49">
        <f>IF(km4_splits_ranks[[#This Row],[36 km]]="DNF","DNF",RANK(km4_splits_ranks[[#This Row],[36 km]],km4_splits_ranks[36 km],1))</f>
        <v>7</v>
      </c>
      <c r="AZ12" s="49">
        <f>IF(km4_splits_ranks[[#This Row],[40 km]]="DNF","DNF",RANK(km4_splits_ranks[[#This Row],[40 km]],km4_splits_ranks[40 km],1))</f>
        <v>7</v>
      </c>
      <c r="BA12" s="49">
        <f>IF(km4_splits_ranks[[#This Row],[42 km]]="DNF","DNF",RANK(km4_splits_ranks[[#This Row],[42 km]],km4_splits_ranks[42 km],1))</f>
        <v>7</v>
      </c>
    </row>
    <row r="13" spans="2:53" x14ac:dyDescent="0.2">
      <c r="B13" s="4">
        <f>laps_times[[#This Row],[poř]]</f>
        <v>8</v>
      </c>
      <c r="C13" s="1">
        <f>laps_times[[#This Row],[s.č.]]</f>
        <v>10</v>
      </c>
      <c r="D13" s="1" t="str">
        <f>laps_times[[#This Row],[jméno]]</f>
        <v>Malík Vít</v>
      </c>
      <c r="E13" s="2">
        <f>laps_times[[#This Row],[roč]]</f>
        <v>1969</v>
      </c>
      <c r="F13" s="2" t="str">
        <f>laps_times[[#This Row],[kat]]</f>
        <v>MB</v>
      </c>
      <c r="G13" s="2">
        <f>laps_times[[#This Row],[poř_kat]]</f>
        <v>6</v>
      </c>
      <c r="H13" s="1" t="str">
        <f>laps_times[[#This Row],[klub]]</f>
        <v>Rožmberské sklepy Borovany</v>
      </c>
      <c r="I13" s="6">
        <f>laps_times[[#This Row],[celk. čas]]</f>
        <v>0.12329795138888888</v>
      </c>
      <c r="J13" s="29">
        <f>SUM(laps_times[[#This Row],[1]:[6]])</f>
        <v>1.1771909722222224E-2</v>
      </c>
      <c r="K13" s="30">
        <f>SUM(laps_times[[#This Row],[7]:[12]])</f>
        <v>1.126949074074074E-2</v>
      </c>
      <c r="L13" s="30">
        <f>SUM(laps_times[[#This Row],[13]:[18]])</f>
        <v>1.126423611111111E-2</v>
      </c>
      <c r="M13" s="30">
        <f>SUM(laps_times[[#This Row],[19]:[24]])</f>
        <v>1.1274525462962962E-2</v>
      </c>
      <c r="N13" s="30">
        <f>SUM(laps_times[[#This Row],[25]:[30]])</f>
        <v>1.1524050925925925E-2</v>
      </c>
      <c r="O13" s="30">
        <f>SUM(laps_times[[#This Row],[31]:[36]])</f>
        <v>1.1662314814814815E-2</v>
      </c>
      <c r="P13" s="30">
        <f>SUM(laps_times[[#This Row],[37]:[42]])</f>
        <v>1.1814421296296297E-2</v>
      </c>
      <c r="Q13" s="30">
        <f>SUM(laps_times[[#This Row],[43]:[48]])</f>
        <v>1.1915775462962963E-2</v>
      </c>
      <c r="R13" s="30">
        <f>SUM(laps_times[[#This Row],[49]:[54]])</f>
        <v>1.2253159722222223E-2</v>
      </c>
      <c r="S13" s="30">
        <f>SUM(laps_times[[#This Row],[55]:[60]])</f>
        <v>1.2546342592592595E-2</v>
      </c>
      <c r="T13" s="31">
        <f>SUM(laps_times[[#This Row],[61]:[63]])</f>
        <v>6.0017245370370363E-3</v>
      </c>
      <c r="U13" s="45">
        <f>IF(km4_splits_ranks[[#This Row],[0 - 4 ]]="DNF","DNF",RANK(km4_splits_ranks[[#This Row],[0 - 4 ]],km4_splits_ranks[0 - 4 ],1))</f>
        <v>7</v>
      </c>
      <c r="V13" s="46">
        <f>IF(km4_splits_ranks[[#This Row],[4 - 8 ]]="DNF","DNF",RANK(km4_splits_ranks[[#This Row],[4 - 8 ]],km4_splits_ranks[4 - 8 ],1))</f>
        <v>8</v>
      </c>
      <c r="W13" s="46">
        <f>IF(km4_splits_ranks[[#This Row],[8 - 12 ]]="DNF","DNF",RANK(km4_splits_ranks[[#This Row],[8 - 12 ]],km4_splits_ranks[8 - 12 ],1))</f>
        <v>8</v>
      </c>
      <c r="X13" s="46">
        <f>IF(km4_splits_ranks[[#This Row],[12 - 16 ]]="DNF","DNF",RANK(km4_splits_ranks[[#This Row],[12 - 16 ]],km4_splits_ranks[12 - 16 ],1))</f>
        <v>9</v>
      </c>
      <c r="Y13" s="46">
        <f>IF(km4_splits_ranks[[#This Row],[16 -20 ]]="DNF","DNF",RANK(km4_splits_ranks[[#This Row],[16 -20 ]],km4_splits_ranks[16 -20 ],1))</f>
        <v>7</v>
      </c>
      <c r="Z13" s="46">
        <f>IF(km4_splits_ranks[[#This Row],[20 - 24 ]]="DNF","DNF",RANK(km4_splits_ranks[[#This Row],[20 - 24 ]],km4_splits_ranks[20 - 24 ],1))</f>
        <v>7</v>
      </c>
      <c r="AA13" s="46">
        <f>IF(km4_splits_ranks[[#This Row],[24 - 28 ]]="DNF","DNF",RANK(km4_splits_ranks[[#This Row],[24 - 28 ]],km4_splits_ranks[24 - 28 ],1))</f>
        <v>8</v>
      </c>
      <c r="AB13" s="46">
        <f>IF(km4_splits_ranks[[#This Row],[28 - 32 ]]="DNF","DNF",RANK(km4_splits_ranks[[#This Row],[28 - 32 ]],km4_splits_ranks[28 - 32 ],1))</f>
        <v>8</v>
      </c>
      <c r="AC13" s="46">
        <f>IF(km4_splits_ranks[[#This Row],[32 - 36 ]]="DNF","DNF",RANK(km4_splits_ranks[[#This Row],[32 - 36 ]],km4_splits_ranks[32 - 36 ],1))</f>
        <v>8</v>
      </c>
      <c r="AD13" s="46">
        <f>IF(km4_splits_ranks[[#This Row],[36 - 40 ]]="DNF","DNF",RANK(km4_splits_ranks[[#This Row],[36 - 40 ]],km4_splits_ranks[36 - 40 ],1))</f>
        <v>9</v>
      </c>
      <c r="AE13" s="47">
        <f>IF(km4_splits_ranks[[#This Row],[40 - 42 ]]="DNF","DNF",RANK(km4_splits_ranks[[#This Row],[40 - 42 ]],km4_splits_ranks[40 - 42 ],1))</f>
        <v>5</v>
      </c>
      <c r="AF13" s="22">
        <f>km4_splits_ranks[[#This Row],[0 - 4 ]]</f>
        <v>1.1771909722222224E-2</v>
      </c>
      <c r="AG13" s="18">
        <f>IF(km4_splits_ranks[[#This Row],[4 - 8 ]]="DNF","DNF",km4_splits_ranks[[#This Row],[4 km]]+km4_splits_ranks[[#This Row],[4 - 8 ]])</f>
        <v>2.3041400462962963E-2</v>
      </c>
      <c r="AH13" s="18">
        <f>IF(km4_splits_ranks[[#This Row],[8 - 12 ]]="DNF","DNF",km4_splits_ranks[[#This Row],[8 km]]+km4_splits_ranks[[#This Row],[8 - 12 ]])</f>
        <v>3.4305636574074073E-2</v>
      </c>
      <c r="AI13" s="18">
        <f>IF(km4_splits_ranks[[#This Row],[12 - 16 ]]="DNF","DNF",km4_splits_ranks[[#This Row],[12 km]]+km4_splits_ranks[[#This Row],[12 - 16 ]])</f>
        <v>4.5580162037037034E-2</v>
      </c>
      <c r="AJ13" s="18">
        <f>IF(km4_splits_ranks[[#This Row],[16 -20 ]]="DNF","DNF",km4_splits_ranks[[#This Row],[16 km]]+km4_splits_ranks[[#This Row],[16 -20 ]])</f>
        <v>5.7104212962962961E-2</v>
      </c>
      <c r="AK13" s="18">
        <f>IF(km4_splits_ranks[[#This Row],[20 - 24 ]]="DNF","DNF",km4_splits_ranks[[#This Row],[20 km]]+km4_splits_ranks[[#This Row],[20 - 24 ]])</f>
        <v>6.8766527777777781E-2</v>
      </c>
      <c r="AL13" s="18">
        <f>IF(km4_splits_ranks[[#This Row],[24 - 28 ]]="DNF","DNF",km4_splits_ranks[[#This Row],[24 km]]+km4_splits_ranks[[#This Row],[24 - 28 ]])</f>
        <v>8.0580949074074079E-2</v>
      </c>
      <c r="AM13" s="18">
        <f>IF(km4_splits_ranks[[#This Row],[28 - 32 ]]="DNF","DNF",km4_splits_ranks[[#This Row],[28 km]]+km4_splits_ranks[[#This Row],[28 - 32 ]])</f>
        <v>9.2496724537037042E-2</v>
      </c>
      <c r="AN13" s="18">
        <f>IF(km4_splits_ranks[[#This Row],[32 - 36 ]]="DNF","DNF",km4_splits_ranks[[#This Row],[32 km]]+km4_splits_ranks[[#This Row],[32 - 36 ]])</f>
        <v>0.10474988425925927</v>
      </c>
      <c r="AO13" s="18">
        <f>IF(km4_splits_ranks[[#This Row],[36 - 40 ]]="DNF","DNF",km4_splits_ranks[[#This Row],[36 km]]+km4_splits_ranks[[#This Row],[36 - 40 ]])</f>
        <v>0.11729622685185187</v>
      </c>
      <c r="AP13" s="23">
        <f>IF(km4_splits_ranks[[#This Row],[40 - 42 ]]="DNF","DNF",km4_splits_ranks[[#This Row],[40 km]]+km4_splits_ranks[[#This Row],[40 - 42 ]])</f>
        <v>0.12329795138888891</v>
      </c>
      <c r="AQ13" s="48">
        <f>IF(km4_splits_ranks[[#This Row],[4 km]]="DNF","DNF",RANK(km4_splits_ranks[[#This Row],[4 km]],km4_splits_ranks[4 km],1))</f>
        <v>7</v>
      </c>
      <c r="AR13" s="49">
        <f>IF(km4_splits_ranks[[#This Row],[8 km]]="DNF","DNF",RANK(km4_splits_ranks[[#This Row],[8 km]],km4_splits_ranks[8 km],1))</f>
        <v>7</v>
      </c>
      <c r="AS13" s="49">
        <f>IF(km4_splits_ranks[[#This Row],[12 km]]="DNF","DNF",RANK(km4_splits_ranks[[#This Row],[12 km]],km4_splits_ranks[12 km],1))</f>
        <v>9</v>
      </c>
      <c r="AT13" s="49">
        <f>IF(km4_splits_ranks[[#This Row],[16 km]]="DNF","DNF",RANK(km4_splits_ranks[[#This Row],[16 km]],km4_splits_ranks[16 km],1))</f>
        <v>9</v>
      </c>
      <c r="AU13" s="49">
        <f>IF(km4_splits_ranks[[#This Row],[20 km]]="DNF","DNF",RANK(km4_splits_ranks[[#This Row],[20 km]],km4_splits_ranks[20 km],1))</f>
        <v>8</v>
      </c>
      <c r="AV13" s="49">
        <f>IF(km4_splits_ranks[[#This Row],[24 km]]="DNF","DNF",RANK(km4_splits_ranks[[#This Row],[24 km]],km4_splits_ranks[24 km],1))</f>
        <v>8</v>
      </c>
      <c r="AW13" s="49">
        <f>IF(km4_splits_ranks[[#This Row],[28 km]]="DNF","DNF",RANK(km4_splits_ranks[[#This Row],[28 km]],km4_splits_ranks[28 km],1))</f>
        <v>8</v>
      </c>
      <c r="AX13" s="49">
        <f>IF(km4_splits_ranks[[#This Row],[32 km]]="DNF","DNF",RANK(km4_splits_ranks[[#This Row],[32 km]],km4_splits_ranks[32 km],1))</f>
        <v>8</v>
      </c>
      <c r="AY13" s="49">
        <f>IF(km4_splits_ranks[[#This Row],[36 km]]="DNF","DNF",RANK(km4_splits_ranks[[#This Row],[36 km]],km4_splits_ranks[36 km],1))</f>
        <v>8</v>
      </c>
      <c r="AZ13" s="49">
        <f>IF(km4_splits_ranks[[#This Row],[40 km]]="DNF","DNF",RANK(km4_splits_ranks[[#This Row],[40 km]],km4_splits_ranks[40 km],1))</f>
        <v>8</v>
      </c>
      <c r="BA13" s="49">
        <f>IF(km4_splits_ranks[[#This Row],[42 km]]="DNF","DNF",RANK(km4_splits_ranks[[#This Row],[42 km]],km4_splits_ranks[42 km],1))</f>
        <v>8</v>
      </c>
    </row>
    <row r="14" spans="2:53" x14ac:dyDescent="0.2">
      <c r="B14" s="4">
        <f>laps_times[[#This Row],[poř]]</f>
        <v>9</v>
      </c>
      <c r="C14" s="1">
        <f>laps_times[[#This Row],[s.č.]]</f>
        <v>123</v>
      </c>
      <c r="D14" s="1" t="str">
        <f>laps_times[[#This Row],[jméno]]</f>
        <v>Lácha Pavel</v>
      </c>
      <c r="E14" s="2">
        <f>laps_times[[#This Row],[roč]]</f>
        <v>1969</v>
      </c>
      <c r="F14" s="2" t="str">
        <f>laps_times[[#This Row],[kat]]</f>
        <v>MB</v>
      </c>
      <c r="G14" s="2">
        <f>laps_times[[#This Row],[poř_kat]]</f>
        <v>7</v>
      </c>
      <c r="H14" s="1" t="str">
        <f>laps_times[[#This Row],[klub]]</f>
        <v>B H triatlon</v>
      </c>
      <c r="I14" s="6">
        <f>laps_times[[#This Row],[celk. čas]]</f>
        <v>0.12556075231481481</v>
      </c>
      <c r="J14" s="29">
        <f>SUM(laps_times[[#This Row],[1]:[6]])</f>
        <v>1.188275462962963E-2</v>
      </c>
      <c r="K14" s="30">
        <f>SUM(laps_times[[#This Row],[7]:[12]])</f>
        <v>1.1514224537037038E-2</v>
      </c>
      <c r="L14" s="30">
        <f>SUM(laps_times[[#This Row],[13]:[18]])</f>
        <v>1.1561168981481481E-2</v>
      </c>
      <c r="M14" s="30">
        <f>SUM(laps_times[[#This Row],[19]:[24]])</f>
        <v>1.1862627314814814E-2</v>
      </c>
      <c r="N14" s="30">
        <f>SUM(laps_times[[#This Row],[25]:[30]])</f>
        <v>1.1862754629629631E-2</v>
      </c>
      <c r="O14" s="30">
        <f>SUM(laps_times[[#This Row],[31]:[36]])</f>
        <v>1.1836608796296296E-2</v>
      </c>
      <c r="P14" s="30">
        <f>SUM(laps_times[[#This Row],[37]:[42]])</f>
        <v>1.201386574074074E-2</v>
      </c>
      <c r="Q14" s="30">
        <f>SUM(laps_times[[#This Row],[43]:[48]])</f>
        <v>1.1927800925925927E-2</v>
      </c>
      <c r="R14" s="30">
        <f>SUM(laps_times[[#This Row],[49]:[54]])</f>
        <v>1.2316365740740741E-2</v>
      </c>
      <c r="S14" s="30">
        <f>SUM(laps_times[[#This Row],[55]:[60]])</f>
        <v>1.263837962962963E-2</v>
      </c>
      <c r="T14" s="31">
        <f>SUM(laps_times[[#This Row],[61]:[63]])</f>
        <v>6.1442013888888883E-3</v>
      </c>
      <c r="U14" s="45">
        <f>IF(km4_splits_ranks[[#This Row],[0 - 4 ]]="DNF","DNF",RANK(km4_splits_ranks[[#This Row],[0 - 4 ]],km4_splits_ranks[0 - 4 ],1))</f>
        <v>11</v>
      </c>
      <c r="V14" s="46">
        <f>IF(km4_splits_ranks[[#This Row],[4 - 8 ]]="DNF","DNF",RANK(km4_splits_ranks[[#This Row],[4 - 8 ]],km4_splits_ranks[4 - 8 ],1))</f>
        <v>11</v>
      </c>
      <c r="W14" s="46">
        <f>IF(km4_splits_ranks[[#This Row],[8 - 12 ]]="DNF","DNF",RANK(km4_splits_ranks[[#This Row],[8 - 12 ]],km4_splits_ranks[8 - 12 ],1))</f>
        <v>10</v>
      </c>
      <c r="X14" s="46">
        <f>IF(km4_splits_ranks[[#This Row],[12 - 16 ]]="DNF","DNF",RANK(km4_splits_ranks[[#This Row],[12 - 16 ]],km4_splits_ranks[12 - 16 ],1))</f>
        <v>11</v>
      </c>
      <c r="Y14" s="46">
        <f>IF(km4_splits_ranks[[#This Row],[16 -20 ]]="DNF","DNF",RANK(km4_splits_ranks[[#This Row],[16 -20 ]],km4_splits_ranks[16 -20 ],1))</f>
        <v>9</v>
      </c>
      <c r="Z14" s="46">
        <f>IF(km4_splits_ranks[[#This Row],[20 - 24 ]]="DNF","DNF",RANK(km4_splits_ranks[[#This Row],[20 - 24 ]],km4_splits_ranks[20 - 24 ],1))</f>
        <v>9</v>
      </c>
      <c r="AA14" s="46">
        <f>IF(km4_splits_ranks[[#This Row],[24 - 28 ]]="DNF","DNF",RANK(km4_splits_ranks[[#This Row],[24 - 28 ]],km4_splits_ranks[24 - 28 ],1))</f>
        <v>9</v>
      </c>
      <c r="AB14" s="46">
        <f>IF(km4_splits_ranks[[#This Row],[28 - 32 ]]="DNF","DNF",RANK(km4_splits_ranks[[#This Row],[28 - 32 ]],km4_splits_ranks[28 - 32 ],1))</f>
        <v>9</v>
      </c>
      <c r="AC14" s="46">
        <f>IF(km4_splits_ranks[[#This Row],[32 - 36 ]]="DNF","DNF",RANK(km4_splits_ranks[[#This Row],[32 - 36 ]],km4_splits_ranks[32 - 36 ],1))</f>
        <v>9</v>
      </c>
      <c r="AD14" s="46">
        <f>IF(km4_splits_ranks[[#This Row],[36 - 40 ]]="DNF","DNF",RANK(km4_splits_ranks[[#This Row],[36 - 40 ]],km4_splits_ranks[36 - 40 ],1))</f>
        <v>10</v>
      </c>
      <c r="AE14" s="47">
        <f>IF(km4_splits_ranks[[#This Row],[40 - 42 ]]="DNF","DNF",RANK(km4_splits_ranks[[#This Row],[40 - 42 ]],km4_splits_ranks[40 - 42 ],1))</f>
        <v>9</v>
      </c>
      <c r="AF14" s="22">
        <f>km4_splits_ranks[[#This Row],[0 - 4 ]]</f>
        <v>1.188275462962963E-2</v>
      </c>
      <c r="AG14" s="18">
        <f>IF(km4_splits_ranks[[#This Row],[4 - 8 ]]="DNF","DNF",km4_splits_ranks[[#This Row],[4 km]]+km4_splits_ranks[[#This Row],[4 - 8 ]])</f>
        <v>2.3396979166666668E-2</v>
      </c>
      <c r="AH14" s="18">
        <f>IF(km4_splits_ranks[[#This Row],[8 - 12 ]]="DNF","DNF",km4_splits_ranks[[#This Row],[8 km]]+km4_splits_ranks[[#This Row],[8 - 12 ]])</f>
        <v>3.4958148148148148E-2</v>
      </c>
      <c r="AI14" s="18">
        <f>IF(km4_splits_ranks[[#This Row],[12 - 16 ]]="DNF","DNF",km4_splits_ranks[[#This Row],[12 km]]+km4_splits_ranks[[#This Row],[12 - 16 ]])</f>
        <v>4.6820775462962962E-2</v>
      </c>
      <c r="AJ14" s="18">
        <f>IF(km4_splits_ranks[[#This Row],[16 -20 ]]="DNF","DNF",km4_splits_ranks[[#This Row],[16 km]]+km4_splits_ranks[[#This Row],[16 -20 ]])</f>
        <v>5.8683530092592591E-2</v>
      </c>
      <c r="AK14" s="18">
        <f>IF(km4_splits_ranks[[#This Row],[20 - 24 ]]="DNF","DNF",km4_splits_ranks[[#This Row],[20 km]]+km4_splits_ranks[[#This Row],[20 - 24 ]])</f>
        <v>7.0520138888888889E-2</v>
      </c>
      <c r="AL14" s="18">
        <f>IF(km4_splits_ranks[[#This Row],[24 - 28 ]]="DNF","DNF",km4_splits_ranks[[#This Row],[24 km]]+km4_splits_ranks[[#This Row],[24 - 28 ]])</f>
        <v>8.2534004629629634E-2</v>
      </c>
      <c r="AM14" s="18">
        <f>IF(km4_splits_ranks[[#This Row],[28 - 32 ]]="DNF","DNF",km4_splits_ranks[[#This Row],[28 km]]+km4_splits_ranks[[#This Row],[28 - 32 ]])</f>
        <v>9.4461805555555556E-2</v>
      </c>
      <c r="AN14" s="18">
        <f>IF(km4_splits_ranks[[#This Row],[32 - 36 ]]="DNF","DNF",km4_splits_ranks[[#This Row],[32 km]]+km4_splits_ranks[[#This Row],[32 - 36 ]])</f>
        <v>0.1067781712962963</v>
      </c>
      <c r="AO14" s="18">
        <f>IF(km4_splits_ranks[[#This Row],[36 - 40 ]]="DNF","DNF",km4_splits_ranks[[#This Row],[36 km]]+km4_splits_ranks[[#This Row],[36 - 40 ]])</f>
        <v>0.11941655092592593</v>
      </c>
      <c r="AP14" s="23">
        <f>IF(km4_splits_ranks[[#This Row],[40 - 42 ]]="DNF","DNF",km4_splits_ranks[[#This Row],[40 km]]+km4_splits_ranks[[#This Row],[40 - 42 ]])</f>
        <v>0.12556075231481481</v>
      </c>
      <c r="AQ14" s="48">
        <f>IF(km4_splits_ranks[[#This Row],[4 km]]="DNF","DNF",RANK(km4_splits_ranks[[#This Row],[4 km]],km4_splits_ranks[4 km],1))</f>
        <v>11</v>
      </c>
      <c r="AR14" s="49">
        <f>IF(km4_splits_ranks[[#This Row],[8 km]]="DNF","DNF",RANK(km4_splits_ranks[[#This Row],[8 km]],km4_splits_ranks[8 km],1))</f>
        <v>11</v>
      </c>
      <c r="AS14" s="49">
        <f>IF(km4_splits_ranks[[#This Row],[12 km]]="DNF","DNF",RANK(km4_splits_ranks[[#This Row],[12 km]],km4_splits_ranks[12 km],1))</f>
        <v>11</v>
      </c>
      <c r="AT14" s="49">
        <f>IF(km4_splits_ranks[[#This Row],[16 km]]="DNF","DNF",RANK(km4_splits_ranks[[#This Row],[16 km]],km4_splits_ranks[16 km],1))</f>
        <v>11</v>
      </c>
      <c r="AU14" s="49">
        <f>IF(km4_splits_ranks[[#This Row],[20 km]]="DNF","DNF",RANK(km4_splits_ranks[[#This Row],[20 km]],km4_splits_ranks[20 km],1))</f>
        <v>10</v>
      </c>
      <c r="AV14" s="49">
        <f>IF(km4_splits_ranks[[#This Row],[24 km]]="DNF","DNF",RANK(km4_splits_ranks[[#This Row],[24 km]],km4_splits_ranks[24 km],1))</f>
        <v>10</v>
      </c>
      <c r="AW14" s="49">
        <f>IF(km4_splits_ranks[[#This Row],[28 km]]="DNF","DNF",RANK(km4_splits_ranks[[#This Row],[28 km]],km4_splits_ranks[28 km],1))</f>
        <v>9</v>
      </c>
      <c r="AX14" s="49">
        <f>IF(km4_splits_ranks[[#This Row],[32 km]]="DNF","DNF",RANK(km4_splits_ranks[[#This Row],[32 km]],km4_splits_ranks[32 km],1))</f>
        <v>9</v>
      </c>
      <c r="AY14" s="49">
        <f>IF(km4_splits_ranks[[#This Row],[36 km]]="DNF","DNF",RANK(km4_splits_ranks[[#This Row],[36 km]],km4_splits_ranks[36 km],1))</f>
        <v>9</v>
      </c>
      <c r="AZ14" s="49">
        <f>IF(km4_splits_ranks[[#This Row],[40 km]]="DNF","DNF",RANK(km4_splits_ranks[[#This Row],[40 km]],km4_splits_ranks[40 km],1))</f>
        <v>9</v>
      </c>
      <c r="BA14" s="49">
        <f>IF(km4_splits_ranks[[#This Row],[42 km]]="DNF","DNF",RANK(km4_splits_ranks[[#This Row],[42 km]],km4_splits_ranks[42 km],1))</f>
        <v>9</v>
      </c>
    </row>
    <row r="15" spans="2:53" x14ac:dyDescent="0.2">
      <c r="B15" s="4">
        <f>laps_times[[#This Row],[poř]]</f>
        <v>10</v>
      </c>
      <c r="C15" s="1">
        <f>laps_times[[#This Row],[s.č.]]</f>
        <v>45</v>
      </c>
      <c r="D15" s="1" t="str">
        <f>laps_times[[#This Row],[jméno]]</f>
        <v>Macek Petr</v>
      </c>
      <c r="E15" s="2">
        <f>laps_times[[#This Row],[roč]]</f>
        <v>1979</v>
      </c>
      <c r="F15" s="2" t="str">
        <f>laps_times[[#This Row],[kat]]</f>
        <v>MA</v>
      </c>
      <c r="G15" s="2">
        <f>laps_times[[#This Row],[poř_kat]]</f>
        <v>3</v>
      </c>
      <c r="H15" s="1" t="str">
        <f>laps_times[[#This Row],[klub]]</f>
        <v>-</v>
      </c>
      <c r="I15" s="6">
        <f>laps_times[[#This Row],[celk. čas]]</f>
        <v>0.1297309837962963</v>
      </c>
      <c r="J15" s="29">
        <f>SUM(laps_times[[#This Row],[1]:[6]])</f>
        <v>1.1901168981481483E-2</v>
      </c>
      <c r="K15" s="30">
        <f>SUM(laps_times[[#This Row],[7]:[12]])</f>
        <v>1.1644224537037038E-2</v>
      </c>
      <c r="L15" s="30">
        <f>SUM(laps_times[[#This Row],[13]:[18]])</f>
        <v>1.1761087962962963E-2</v>
      </c>
      <c r="M15" s="30">
        <f>SUM(laps_times[[#This Row],[19]:[24]])</f>
        <v>1.1849918981481484E-2</v>
      </c>
      <c r="N15" s="30">
        <f>SUM(laps_times[[#This Row],[25]:[30]])</f>
        <v>1.1959733796296296E-2</v>
      </c>
      <c r="O15" s="30">
        <f>SUM(laps_times[[#This Row],[31]:[36]])</f>
        <v>1.2172604166666667E-2</v>
      </c>
      <c r="P15" s="30">
        <f>SUM(laps_times[[#This Row],[37]:[42]])</f>
        <v>1.2403287037037037E-2</v>
      </c>
      <c r="Q15" s="30">
        <f>SUM(laps_times[[#This Row],[43]:[48]])</f>
        <v>1.2728159722222222E-2</v>
      </c>
      <c r="R15" s="30">
        <f>SUM(laps_times[[#This Row],[49]:[54]])</f>
        <v>1.3021400462962966E-2</v>
      </c>
      <c r="S15" s="30">
        <f>SUM(laps_times[[#This Row],[55]:[60]])</f>
        <v>1.363619212962963E-2</v>
      </c>
      <c r="T15" s="31">
        <f>SUM(laps_times[[#This Row],[61]:[63]])</f>
        <v>6.6532060185185184E-3</v>
      </c>
      <c r="U15" s="45">
        <f>IF(km4_splits_ranks[[#This Row],[0 - 4 ]]="DNF","DNF",RANK(km4_splits_ranks[[#This Row],[0 - 4 ]],km4_splits_ranks[0 - 4 ],1))</f>
        <v>12</v>
      </c>
      <c r="V15" s="46">
        <f>IF(km4_splits_ranks[[#This Row],[4 - 8 ]]="DNF","DNF",RANK(km4_splits_ranks[[#This Row],[4 - 8 ]],km4_splits_ranks[4 - 8 ],1))</f>
        <v>12</v>
      </c>
      <c r="W15" s="46">
        <f>IF(km4_splits_ranks[[#This Row],[8 - 12 ]]="DNF","DNF",RANK(km4_splits_ranks[[#This Row],[8 - 12 ]],km4_splits_ranks[8 - 12 ],1))</f>
        <v>12</v>
      </c>
      <c r="X15" s="46">
        <f>IF(km4_splits_ranks[[#This Row],[12 - 16 ]]="DNF","DNF",RANK(km4_splits_ranks[[#This Row],[12 - 16 ]],km4_splits_ranks[12 - 16 ],1))</f>
        <v>10</v>
      </c>
      <c r="Y15" s="46">
        <f>IF(km4_splits_ranks[[#This Row],[16 -20 ]]="DNF","DNF",RANK(km4_splits_ranks[[#This Row],[16 -20 ]],km4_splits_ranks[16 -20 ],1))</f>
        <v>10</v>
      </c>
      <c r="Z15" s="46">
        <f>IF(km4_splits_ranks[[#This Row],[20 - 24 ]]="DNF","DNF",RANK(km4_splits_ranks[[#This Row],[20 - 24 ]],km4_splits_ranks[20 - 24 ],1))</f>
        <v>11</v>
      </c>
      <c r="AA15" s="46">
        <f>IF(km4_splits_ranks[[#This Row],[24 - 28 ]]="DNF","DNF",RANK(km4_splits_ranks[[#This Row],[24 - 28 ]],km4_splits_ranks[24 - 28 ],1))</f>
        <v>10</v>
      </c>
      <c r="AB15" s="46">
        <f>IF(km4_splits_ranks[[#This Row],[28 - 32 ]]="DNF","DNF",RANK(km4_splits_ranks[[#This Row],[28 - 32 ]],km4_splits_ranks[28 - 32 ],1))</f>
        <v>12</v>
      </c>
      <c r="AC15" s="46">
        <f>IF(km4_splits_ranks[[#This Row],[32 - 36 ]]="DNF","DNF",RANK(km4_splits_ranks[[#This Row],[32 - 36 ]],km4_splits_ranks[32 - 36 ],1))</f>
        <v>12</v>
      </c>
      <c r="AD15" s="46">
        <f>IF(km4_splits_ranks[[#This Row],[36 - 40 ]]="DNF","DNF",RANK(km4_splits_ranks[[#This Row],[36 - 40 ]],km4_splits_ranks[36 - 40 ],1))</f>
        <v>14</v>
      </c>
      <c r="AE15" s="47">
        <f>IF(km4_splits_ranks[[#This Row],[40 - 42 ]]="DNF","DNF",RANK(km4_splits_ranks[[#This Row],[40 - 42 ]],km4_splits_ranks[40 - 42 ],1))</f>
        <v>14</v>
      </c>
      <c r="AF15" s="22">
        <f>km4_splits_ranks[[#This Row],[0 - 4 ]]</f>
        <v>1.1901168981481483E-2</v>
      </c>
      <c r="AG15" s="18">
        <f>IF(km4_splits_ranks[[#This Row],[4 - 8 ]]="DNF","DNF",km4_splits_ranks[[#This Row],[4 km]]+km4_splits_ranks[[#This Row],[4 - 8 ]])</f>
        <v>2.3545393518518521E-2</v>
      </c>
      <c r="AH15" s="18">
        <f>IF(km4_splits_ranks[[#This Row],[8 - 12 ]]="DNF","DNF",km4_splits_ranks[[#This Row],[8 km]]+km4_splits_ranks[[#This Row],[8 - 12 ]])</f>
        <v>3.530648148148148E-2</v>
      </c>
      <c r="AI15" s="18">
        <f>IF(km4_splits_ranks[[#This Row],[12 - 16 ]]="DNF","DNF",km4_splits_ranks[[#This Row],[12 km]]+km4_splits_ranks[[#This Row],[12 - 16 ]])</f>
        <v>4.7156400462962961E-2</v>
      </c>
      <c r="AJ15" s="18">
        <f>IF(km4_splits_ranks[[#This Row],[16 -20 ]]="DNF","DNF",km4_splits_ranks[[#This Row],[16 km]]+km4_splits_ranks[[#This Row],[16 -20 ]])</f>
        <v>5.9116134259259254E-2</v>
      </c>
      <c r="AK15" s="18">
        <f>IF(km4_splits_ranks[[#This Row],[20 - 24 ]]="DNF","DNF",km4_splits_ranks[[#This Row],[20 km]]+km4_splits_ranks[[#This Row],[20 - 24 ]])</f>
        <v>7.1288738425925924E-2</v>
      </c>
      <c r="AL15" s="18">
        <f>IF(km4_splits_ranks[[#This Row],[24 - 28 ]]="DNF","DNF",km4_splits_ranks[[#This Row],[24 km]]+km4_splits_ranks[[#This Row],[24 - 28 ]])</f>
        <v>8.3692025462962963E-2</v>
      </c>
      <c r="AM15" s="18">
        <f>IF(km4_splits_ranks[[#This Row],[28 - 32 ]]="DNF","DNF",km4_splits_ranks[[#This Row],[28 km]]+km4_splits_ranks[[#This Row],[28 - 32 ]])</f>
        <v>9.6420185185185192E-2</v>
      </c>
      <c r="AN15" s="18">
        <f>IF(km4_splits_ranks[[#This Row],[32 - 36 ]]="DNF","DNF",km4_splits_ranks[[#This Row],[32 km]]+km4_splits_ranks[[#This Row],[32 - 36 ]])</f>
        <v>0.10944158564814815</v>
      </c>
      <c r="AO15" s="18">
        <f>IF(km4_splits_ranks[[#This Row],[36 - 40 ]]="DNF","DNF",km4_splits_ranks[[#This Row],[36 km]]+km4_splits_ranks[[#This Row],[36 - 40 ]])</f>
        <v>0.12307777777777779</v>
      </c>
      <c r="AP15" s="23">
        <f>IF(km4_splits_ranks[[#This Row],[40 - 42 ]]="DNF","DNF",km4_splits_ranks[[#This Row],[40 km]]+km4_splits_ranks[[#This Row],[40 - 42 ]])</f>
        <v>0.1297309837962963</v>
      </c>
      <c r="AQ15" s="48">
        <f>IF(km4_splits_ranks[[#This Row],[4 km]]="DNF","DNF",RANK(km4_splits_ranks[[#This Row],[4 km]],km4_splits_ranks[4 km],1))</f>
        <v>12</v>
      </c>
      <c r="AR15" s="49">
        <f>IF(km4_splits_ranks[[#This Row],[8 km]]="DNF","DNF",RANK(km4_splits_ranks[[#This Row],[8 km]],km4_splits_ranks[8 km],1))</f>
        <v>12</v>
      </c>
      <c r="AS15" s="49">
        <f>IF(km4_splits_ranks[[#This Row],[12 km]]="DNF","DNF",RANK(km4_splits_ranks[[#This Row],[12 km]],km4_splits_ranks[12 km],1))</f>
        <v>12</v>
      </c>
      <c r="AT15" s="49">
        <f>IF(km4_splits_ranks[[#This Row],[16 km]]="DNF","DNF",RANK(km4_splits_ranks[[#This Row],[16 km]],km4_splits_ranks[16 km],1))</f>
        <v>12</v>
      </c>
      <c r="AU15" s="49">
        <f>IF(km4_splits_ranks[[#This Row],[20 km]]="DNF","DNF",RANK(km4_splits_ranks[[#This Row],[20 km]],km4_splits_ranks[20 km],1))</f>
        <v>11</v>
      </c>
      <c r="AV15" s="49">
        <f>IF(km4_splits_ranks[[#This Row],[24 km]]="DNF","DNF",RANK(km4_splits_ranks[[#This Row],[24 km]],km4_splits_ranks[24 km],1))</f>
        <v>11</v>
      </c>
      <c r="AW15" s="49">
        <f>IF(km4_splits_ranks[[#This Row],[28 km]]="DNF","DNF",RANK(km4_splits_ranks[[#This Row],[28 km]],km4_splits_ranks[28 km],1))</f>
        <v>11</v>
      </c>
      <c r="AX15" s="49">
        <f>IF(km4_splits_ranks[[#This Row],[32 km]]="DNF","DNF",RANK(km4_splits_ranks[[#This Row],[32 km]],km4_splits_ranks[32 km],1))</f>
        <v>10</v>
      </c>
      <c r="AY15" s="49">
        <f>IF(km4_splits_ranks[[#This Row],[36 km]]="DNF","DNF",RANK(km4_splits_ranks[[#This Row],[36 km]],km4_splits_ranks[36 km],1))</f>
        <v>10</v>
      </c>
      <c r="AZ15" s="49">
        <f>IF(km4_splits_ranks[[#This Row],[40 km]]="DNF","DNF",RANK(km4_splits_ranks[[#This Row],[40 km]],km4_splits_ranks[40 km],1))</f>
        <v>10</v>
      </c>
      <c r="BA15" s="49">
        <f>IF(km4_splits_ranks[[#This Row],[42 km]]="DNF","DNF",RANK(km4_splits_ranks[[#This Row],[42 km]],km4_splits_ranks[42 km],1))</f>
        <v>10</v>
      </c>
    </row>
    <row r="16" spans="2:53" x14ac:dyDescent="0.2">
      <c r="B16" s="4">
        <f>laps_times[[#This Row],[poř]]</f>
        <v>11</v>
      </c>
      <c r="C16" s="1">
        <f>laps_times[[#This Row],[s.č.]]</f>
        <v>114</v>
      </c>
      <c r="D16" s="1" t="str">
        <f>laps_times[[#This Row],[jméno]]</f>
        <v>Hokeš Martin</v>
      </c>
      <c r="E16" s="2">
        <f>laps_times[[#This Row],[roč]]</f>
        <v>1977</v>
      </c>
      <c r="F16" s="2" t="str">
        <f>laps_times[[#This Row],[kat]]</f>
        <v>MA</v>
      </c>
      <c r="G16" s="2">
        <f>laps_times[[#This Row],[poř_kat]]</f>
        <v>4</v>
      </c>
      <c r="H16" s="1" t="str">
        <f>laps_times[[#This Row],[klub]]</f>
        <v>-</v>
      </c>
      <c r="I16" s="6">
        <f>laps_times[[#This Row],[celk. čas]]</f>
        <v>0.13132366898148148</v>
      </c>
      <c r="J16" s="29">
        <f>SUM(laps_times[[#This Row],[1]:[6]])</f>
        <v>1.2690659722222219E-2</v>
      </c>
      <c r="K16" s="30">
        <f>SUM(laps_times[[#This Row],[7]:[12]])</f>
        <v>1.228894675925926E-2</v>
      </c>
      <c r="L16" s="30">
        <f>SUM(laps_times[[#This Row],[13]:[18]])</f>
        <v>1.2280636574074074E-2</v>
      </c>
      <c r="M16" s="30">
        <f>SUM(laps_times[[#This Row],[19]:[24]])</f>
        <v>1.2363680555555555E-2</v>
      </c>
      <c r="N16" s="30">
        <f>SUM(laps_times[[#This Row],[25]:[30]])</f>
        <v>1.2359212962962964E-2</v>
      </c>
      <c r="O16" s="30">
        <f>SUM(laps_times[[#This Row],[31]:[36]])</f>
        <v>1.2439849537037037E-2</v>
      </c>
      <c r="P16" s="30">
        <f>SUM(laps_times[[#This Row],[37]:[42]])</f>
        <v>1.2409525462962962E-2</v>
      </c>
      <c r="Q16" s="30">
        <f>SUM(laps_times[[#This Row],[43]:[48]])</f>
        <v>1.238597222222222E-2</v>
      </c>
      <c r="R16" s="30">
        <f>SUM(laps_times[[#This Row],[49]:[54]])</f>
        <v>1.2445717592592593E-2</v>
      </c>
      <c r="S16" s="30">
        <f>SUM(laps_times[[#This Row],[55]:[60]])</f>
        <v>1.3115532407407407E-2</v>
      </c>
      <c r="T16" s="31">
        <f>SUM(laps_times[[#This Row],[61]:[63]])</f>
        <v>6.5439351851851856E-3</v>
      </c>
      <c r="U16" s="45">
        <f>IF(km4_splits_ranks[[#This Row],[0 - 4 ]]="DNF","DNF",RANK(km4_splits_ranks[[#This Row],[0 - 4 ]],km4_splits_ranks[0 - 4 ],1))</f>
        <v>18</v>
      </c>
      <c r="V16" s="46">
        <f>IF(km4_splits_ranks[[#This Row],[4 - 8 ]]="DNF","DNF",RANK(km4_splits_ranks[[#This Row],[4 - 8 ]],km4_splits_ranks[4 - 8 ],1))</f>
        <v>16</v>
      </c>
      <c r="W16" s="46">
        <f>IF(km4_splits_ranks[[#This Row],[8 - 12 ]]="DNF","DNF",RANK(km4_splits_ranks[[#This Row],[8 - 12 ]],km4_splits_ranks[8 - 12 ],1))</f>
        <v>18</v>
      </c>
      <c r="X16" s="46">
        <f>IF(km4_splits_ranks[[#This Row],[12 - 16 ]]="DNF","DNF",RANK(km4_splits_ranks[[#This Row],[12 - 16 ]],km4_splits_ranks[12 - 16 ],1))</f>
        <v>16</v>
      </c>
      <c r="Y16" s="46">
        <f>IF(km4_splits_ranks[[#This Row],[16 -20 ]]="DNF","DNF",RANK(km4_splits_ranks[[#This Row],[16 -20 ]],km4_splits_ranks[16 -20 ],1))</f>
        <v>12</v>
      </c>
      <c r="Z16" s="46">
        <f>IF(km4_splits_ranks[[#This Row],[20 - 24 ]]="DNF","DNF",RANK(km4_splits_ranks[[#This Row],[20 - 24 ]],km4_splits_ranks[20 - 24 ],1))</f>
        <v>13</v>
      </c>
      <c r="AA16" s="46">
        <f>IF(km4_splits_ranks[[#This Row],[24 - 28 ]]="DNF","DNF",RANK(km4_splits_ranks[[#This Row],[24 - 28 ]],km4_splits_ranks[24 - 28 ],1))</f>
        <v>11</v>
      </c>
      <c r="AB16" s="46">
        <f>IF(km4_splits_ranks[[#This Row],[28 - 32 ]]="DNF","DNF",RANK(km4_splits_ranks[[#This Row],[28 - 32 ]],km4_splits_ranks[28 - 32 ],1))</f>
        <v>10</v>
      </c>
      <c r="AC16" s="46">
        <f>IF(km4_splits_ranks[[#This Row],[32 - 36 ]]="DNF","DNF",RANK(km4_splits_ranks[[#This Row],[32 - 36 ]],km4_splits_ranks[32 - 36 ],1))</f>
        <v>11</v>
      </c>
      <c r="AD16" s="46">
        <f>IF(km4_splits_ranks[[#This Row],[36 - 40 ]]="DNF","DNF",RANK(km4_splits_ranks[[#This Row],[36 - 40 ]],km4_splits_ranks[36 - 40 ],1))</f>
        <v>12</v>
      </c>
      <c r="AE16" s="47">
        <f>IF(km4_splits_ranks[[#This Row],[40 - 42 ]]="DNF","DNF",RANK(km4_splits_ranks[[#This Row],[40 - 42 ]],km4_splits_ranks[40 - 42 ],1))</f>
        <v>12</v>
      </c>
      <c r="AF16" s="22">
        <f>km4_splits_ranks[[#This Row],[0 - 4 ]]</f>
        <v>1.2690659722222219E-2</v>
      </c>
      <c r="AG16" s="18">
        <f>IF(km4_splits_ranks[[#This Row],[4 - 8 ]]="DNF","DNF",km4_splits_ranks[[#This Row],[4 km]]+km4_splits_ranks[[#This Row],[4 - 8 ]])</f>
        <v>2.4979606481481481E-2</v>
      </c>
      <c r="AH16" s="18">
        <f>IF(km4_splits_ranks[[#This Row],[8 - 12 ]]="DNF","DNF",km4_splits_ranks[[#This Row],[8 km]]+km4_splits_ranks[[#This Row],[8 - 12 ]])</f>
        <v>3.7260243055555559E-2</v>
      </c>
      <c r="AI16" s="18">
        <f>IF(km4_splits_ranks[[#This Row],[12 - 16 ]]="DNF","DNF",km4_splits_ranks[[#This Row],[12 km]]+km4_splits_ranks[[#This Row],[12 - 16 ]])</f>
        <v>4.9623923611111113E-2</v>
      </c>
      <c r="AJ16" s="18">
        <f>IF(km4_splits_ranks[[#This Row],[16 -20 ]]="DNF","DNF",km4_splits_ranks[[#This Row],[16 km]]+km4_splits_ranks[[#This Row],[16 -20 ]])</f>
        <v>6.1983136574074074E-2</v>
      </c>
      <c r="AK16" s="18">
        <f>IF(km4_splits_ranks[[#This Row],[20 - 24 ]]="DNF","DNF",km4_splits_ranks[[#This Row],[20 km]]+km4_splits_ranks[[#This Row],[20 - 24 ]])</f>
        <v>7.4422986111111117E-2</v>
      </c>
      <c r="AL16" s="18">
        <f>IF(km4_splits_ranks[[#This Row],[24 - 28 ]]="DNF","DNF",km4_splits_ranks[[#This Row],[24 km]]+km4_splits_ranks[[#This Row],[24 - 28 ]])</f>
        <v>8.6832511574074081E-2</v>
      </c>
      <c r="AM16" s="18">
        <f>IF(km4_splits_ranks[[#This Row],[28 - 32 ]]="DNF","DNF",km4_splits_ranks[[#This Row],[28 km]]+km4_splits_ranks[[#This Row],[28 - 32 ]])</f>
        <v>9.9218483796296303E-2</v>
      </c>
      <c r="AN16" s="18">
        <f>IF(km4_splits_ranks[[#This Row],[32 - 36 ]]="DNF","DNF",km4_splits_ranks[[#This Row],[32 km]]+km4_splits_ranks[[#This Row],[32 - 36 ]])</f>
        <v>0.1116642013888889</v>
      </c>
      <c r="AO16" s="18">
        <f>IF(km4_splits_ranks[[#This Row],[36 - 40 ]]="DNF","DNF",km4_splits_ranks[[#This Row],[36 km]]+km4_splits_ranks[[#This Row],[36 - 40 ]])</f>
        <v>0.12477973379629631</v>
      </c>
      <c r="AP16" s="23">
        <f>IF(km4_splits_ranks[[#This Row],[40 - 42 ]]="DNF","DNF",km4_splits_ranks[[#This Row],[40 km]]+km4_splits_ranks[[#This Row],[40 - 42 ]])</f>
        <v>0.13132366898148148</v>
      </c>
      <c r="AQ16" s="48">
        <f>IF(km4_splits_ranks[[#This Row],[4 km]]="DNF","DNF",RANK(km4_splits_ranks[[#This Row],[4 km]],km4_splits_ranks[4 km],1))</f>
        <v>18</v>
      </c>
      <c r="AR16" s="49">
        <f>IF(km4_splits_ranks[[#This Row],[8 km]]="DNF","DNF",RANK(km4_splits_ranks[[#This Row],[8 km]],km4_splits_ranks[8 km],1))</f>
        <v>18</v>
      </c>
      <c r="AS16" s="49">
        <f>IF(km4_splits_ranks[[#This Row],[12 km]]="DNF","DNF",RANK(km4_splits_ranks[[#This Row],[12 km]],km4_splits_ranks[12 km],1))</f>
        <v>17</v>
      </c>
      <c r="AT16" s="49">
        <f>IF(km4_splits_ranks[[#This Row],[16 km]]="DNF","DNF",RANK(km4_splits_ranks[[#This Row],[16 km]],km4_splits_ranks[16 km],1))</f>
        <v>16</v>
      </c>
      <c r="AU16" s="49">
        <f>IF(km4_splits_ranks[[#This Row],[20 km]]="DNF","DNF",RANK(km4_splits_ranks[[#This Row],[20 km]],km4_splits_ranks[20 km],1))</f>
        <v>16</v>
      </c>
      <c r="AV16" s="49">
        <f>IF(km4_splits_ranks[[#This Row],[24 km]]="DNF","DNF",RANK(km4_splits_ranks[[#This Row],[24 km]],km4_splits_ranks[24 km],1))</f>
        <v>14</v>
      </c>
      <c r="AW16" s="49">
        <f>IF(km4_splits_ranks[[#This Row],[28 km]]="DNF","DNF",RANK(km4_splits_ranks[[#This Row],[28 km]],km4_splits_ranks[28 km],1))</f>
        <v>13</v>
      </c>
      <c r="AX16" s="49">
        <f>IF(km4_splits_ranks[[#This Row],[32 km]]="DNF","DNF",RANK(km4_splits_ranks[[#This Row],[32 km]],km4_splits_ranks[32 km],1))</f>
        <v>12</v>
      </c>
      <c r="AY16" s="49">
        <f>IF(km4_splits_ranks[[#This Row],[36 km]]="DNF","DNF",RANK(km4_splits_ranks[[#This Row],[36 km]],km4_splits_ranks[36 km],1))</f>
        <v>11</v>
      </c>
      <c r="AZ16" s="49">
        <f>IF(km4_splits_ranks[[#This Row],[40 km]]="DNF","DNF",RANK(km4_splits_ranks[[#This Row],[40 km]],km4_splits_ranks[40 km],1))</f>
        <v>11</v>
      </c>
      <c r="BA16" s="49">
        <f>IF(km4_splits_ranks[[#This Row],[42 km]]="DNF","DNF",RANK(km4_splits_ranks[[#This Row],[42 km]],km4_splits_ranks[42 km],1))</f>
        <v>11</v>
      </c>
    </row>
    <row r="17" spans="2:53" x14ac:dyDescent="0.2">
      <c r="B17" s="4">
        <f>laps_times[[#This Row],[poř]]</f>
        <v>12</v>
      </c>
      <c r="C17" s="1">
        <f>laps_times[[#This Row],[s.č.]]</f>
        <v>13</v>
      </c>
      <c r="D17" s="1" t="str">
        <f>laps_times[[#This Row],[jméno]]</f>
        <v>Flídr Jan</v>
      </c>
      <c r="E17" s="2">
        <f>laps_times[[#This Row],[roč]]</f>
        <v>1957</v>
      </c>
      <c r="F17" s="2" t="str">
        <f>laps_times[[#This Row],[kat]]</f>
        <v>MC</v>
      </c>
      <c r="G17" s="2">
        <f>laps_times[[#This Row],[poř_kat]]</f>
        <v>1</v>
      </c>
      <c r="H17" s="1" t="str">
        <f>laps_times[[#This Row],[klub]]</f>
        <v>Maraton Klub Kladno</v>
      </c>
      <c r="I17" s="6">
        <f>laps_times[[#This Row],[celk. čas]]</f>
        <v>0.13148622685185185</v>
      </c>
      <c r="J17" s="29">
        <f>SUM(laps_times[[#This Row],[1]:[6]])</f>
        <v>1.2763611111111109E-2</v>
      </c>
      <c r="K17" s="30">
        <f>SUM(laps_times[[#This Row],[7]:[12]])</f>
        <v>1.2537777777777776E-2</v>
      </c>
      <c r="L17" s="30">
        <f>SUM(laps_times[[#This Row],[13]:[18]])</f>
        <v>1.2734409722222222E-2</v>
      </c>
      <c r="M17" s="30">
        <f>SUM(laps_times[[#This Row],[19]:[24]])</f>
        <v>1.2529178240740742E-2</v>
      </c>
      <c r="N17" s="30">
        <f>SUM(laps_times[[#This Row],[25]:[30]])</f>
        <v>1.2421006944444445E-2</v>
      </c>
      <c r="O17" s="30">
        <f>SUM(laps_times[[#This Row],[31]:[36]])</f>
        <v>1.2567060185185185E-2</v>
      </c>
      <c r="P17" s="30">
        <f>SUM(laps_times[[#This Row],[37]:[42]])</f>
        <v>1.2528819444444445E-2</v>
      </c>
      <c r="Q17" s="30">
        <f>SUM(laps_times[[#This Row],[43]:[48]])</f>
        <v>1.2423182870370371E-2</v>
      </c>
      <c r="R17" s="30">
        <f>SUM(laps_times[[#This Row],[49]:[54]])</f>
        <v>1.2381712962962962E-2</v>
      </c>
      <c r="S17" s="30">
        <f>SUM(laps_times[[#This Row],[55]:[60]])</f>
        <v>1.2462268518518518E-2</v>
      </c>
      <c r="T17" s="31">
        <f>SUM(laps_times[[#This Row],[61]:[63]])</f>
        <v>6.1371990740740744E-3</v>
      </c>
      <c r="U17" s="45">
        <f>IF(km4_splits_ranks[[#This Row],[0 - 4 ]]="DNF","DNF",RANK(km4_splits_ranks[[#This Row],[0 - 4 ]],km4_splits_ranks[0 - 4 ],1))</f>
        <v>21</v>
      </c>
      <c r="V17" s="46">
        <f>IF(km4_splits_ranks[[#This Row],[4 - 8 ]]="DNF","DNF",RANK(km4_splits_ranks[[#This Row],[4 - 8 ]],km4_splits_ranks[4 - 8 ],1))</f>
        <v>21</v>
      </c>
      <c r="W17" s="46">
        <f>IF(km4_splits_ranks[[#This Row],[8 - 12 ]]="DNF","DNF",RANK(km4_splits_ranks[[#This Row],[8 - 12 ]],km4_splits_ranks[8 - 12 ],1))</f>
        <v>22</v>
      </c>
      <c r="X17" s="46">
        <f>IF(km4_splits_ranks[[#This Row],[12 - 16 ]]="DNF","DNF",RANK(km4_splits_ranks[[#This Row],[12 - 16 ]],km4_splits_ranks[12 - 16 ],1))</f>
        <v>18</v>
      </c>
      <c r="Y17" s="46">
        <f>IF(km4_splits_ranks[[#This Row],[16 -20 ]]="DNF","DNF",RANK(km4_splits_ranks[[#This Row],[16 -20 ]],km4_splits_ranks[16 -20 ],1))</f>
        <v>13</v>
      </c>
      <c r="Z17" s="46">
        <f>IF(km4_splits_ranks[[#This Row],[20 - 24 ]]="DNF","DNF",RANK(km4_splits_ranks[[#This Row],[20 - 24 ]],km4_splits_ranks[20 - 24 ],1))</f>
        <v>14</v>
      </c>
      <c r="AA17" s="46">
        <f>IF(km4_splits_ranks[[#This Row],[24 - 28 ]]="DNF","DNF",RANK(km4_splits_ranks[[#This Row],[24 - 28 ]],km4_splits_ranks[24 - 28 ],1))</f>
        <v>13</v>
      </c>
      <c r="AB17" s="46">
        <f>IF(km4_splits_ranks[[#This Row],[28 - 32 ]]="DNF","DNF",RANK(km4_splits_ranks[[#This Row],[28 - 32 ]],km4_splits_ranks[28 - 32 ],1))</f>
        <v>11</v>
      </c>
      <c r="AC17" s="46">
        <f>IF(km4_splits_ranks[[#This Row],[32 - 36 ]]="DNF","DNF",RANK(km4_splits_ranks[[#This Row],[32 - 36 ]],km4_splits_ranks[32 - 36 ],1))</f>
        <v>10</v>
      </c>
      <c r="AD17" s="46">
        <f>IF(km4_splits_ranks[[#This Row],[36 - 40 ]]="DNF","DNF",RANK(km4_splits_ranks[[#This Row],[36 - 40 ]],km4_splits_ranks[36 - 40 ],1))</f>
        <v>8</v>
      </c>
      <c r="AE17" s="47">
        <f>IF(km4_splits_ranks[[#This Row],[40 - 42 ]]="DNF","DNF",RANK(km4_splits_ranks[[#This Row],[40 - 42 ]],km4_splits_ranks[40 - 42 ],1))</f>
        <v>8</v>
      </c>
      <c r="AF17" s="22">
        <f>km4_splits_ranks[[#This Row],[0 - 4 ]]</f>
        <v>1.2763611111111109E-2</v>
      </c>
      <c r="AG17" s="18">
        <f>IF(km4_splits_ranks[[#This Row],[4 - 8 ]]="DNF","DNF",km4_splits_ranks[[#This Row],[4 km]]+km4_splits_ranks[[#This Row],[4 - 8 ]])</f>
        <v>2.5301388888888887E-2</v>
      </c>
      <c r="AH17" s="18">
        <f>IF(km4_splits_ranks[[#This Row],[8 - 12 ]]="DNF","DNF",km4_splits_ranks[[#This Row],[8 km]]+km4_splits_ranks[[#This Row],[8 - 12 ]])</f>
        <v>3.8035798611111109E-2</v>
      </c>
      <c r="AI17" s="18">
        <f>IF(km4_splits_ranks[[#This Row],[12 - 16 ]]="DNF","DNF",km4_splits_ranks[[#This Row],[12 km]]+km4_splits_ranks[[#This Row],[12 - 16 ]])</f>
        <v>5.0564976851851851E-2</v>
      </c>
      <c r="AJ17" s="18">
        <f>IF(km4_splits_ranks[[#This Row],[16 -20 ]]="DNF","DNF",km4_splits_ranks[[#This Row],[16 km]]+km4_splits_ranks[[#This Row],[16 -20 ]])</f>
        <v>6.2985983796296302E-2</v>
      </c>
      <c r="AK17" s="18">
        <f>IF(km4_splits_ranks[[#This Row],[20 - 24 ]]="DNF","DNF",km4_splits_ranks[[#This Row],[20 km]]+km4_splits_ranks[[#This Row],[20 - 24 ]])</f>
        <v>7.5553043981481494E-2</v>
      </c>
      <c r="AL17" s="18">
        <f>IF(km4_splits_ranks[[#This Row],[24 - 28 ]]="DNF","DNF",km4_splits_ranks[[#This Row],[24 km]]+km4_splits_ranks[[#This Row],[24 - 28 ]])</f>
        <v>8.8081863425925944E-2</v>
      </c>
      <c r="AM17" s="18">
        <f>IF(km4_splits_ranks[[#This Row],[28 - 32 ]]="DNF","DNF",km4_splits_ranks[[#This Row],[28 km]]+km4_splits_ranks[[#This Row],[28 - 32 ]])</f>
        <v>0.10050504629629631</v>
      </c>
      <c r="AN17" s="18">
        <f>IF(km4_splits_ranks[[#This Row],[32 - 36 ]]="DNF","DNF",km4_splits_ranks[[#This Row],[32 km]]+km4_splits_ranks[[#This Row],[32 - 36 ]])</f>
        <v>0.11288675925925927</v>
      </c>
      <c r="AO17" s="18">
        <f>IF(km4_splits_ranks[[#This Row],[36 - 40 ]]="DNF","DNF",km4_splits_ranks[[#This Row],[36 km]]+km4_splits_ranks[[#This Row],[36 - 40 ]])</f>
        <v>0.12534902777777779</v>
      </c>
      <c r="AP17" s="23">
        <f>IF(km4_splits_ranks[[#This Row],[40 - 42 ]]="DNF","DNF",km4_splits_ranks[[#This Row],[40 km]]+km4_splits_ranks[[#This Row],[40 - 42 ]])</f>
        <v>0.13148622685185185</v>
      </c>
      <c r="AQ17" s="48">
        <f>IF(km4_splits_ranks[[#This Row],[4 km]]="DNF","DNF",RANK(km4_splits_ranks[[#This Row],[4 km]],km4_splits_ranks[4 km],1))</f>
        <v>21</v>
      </c>
      <c r="AR17" s="49">
        <f>IF(km4_splits_ranks[[#This Row],[8 km]]="DNF","DNF",RANK(km4_splits_ranks[[#This Row],[8 km]],km4_splits_ranks[8 km],1))</f>
        <v>21</v>
      </c>
      <c r="AS17" s="49">
        <f>IF(km4_splits_ranks[[#This Row],[12 km]]="DNF","DNF",RANK(km4_splits_ranks[[#This Row],[12 km]],km4_splits_ranks[12 km],1))</f>
        <v>19</v>
      </c>
      <c r="AT17" s="49">
        <f>IF(km4_splits_ranks[[#This Row],[16 km]]="DNF","DNF",RANK(km4_splits_ranks[[#This Row],[16 km]],km4_splits_ranks[16 km],1))</f>
        <v>19</v>
      </c>
      <c r="AU17" s="49">
        <f>IF(km4_splits_ranks[[#This Row],[20 km]]="DNF","DNF",RANK(km4_splits_ranks[[#This Row],[20 km]],km4_splits_ranks[20 km],1))</f>
        <v>17</v>
      </c>
      <c r="AV17" s="49">
        <f>IF(km4_splits_ranks[[#This Row],[24 km]]="DNF","DNF",RANK(km4_splits_ranks[[#This Row],[24 km]],km4_splits_ranks[24 km],1))</f>
        <v>17</v>
      </c>
      <c r="AW17" s="49">
        <f>IF(km4_splits_ranks[[#This Row],[28 km]]="DNF","DNF",RANK(km4_splits_ranks[[#This Row],[28 km]],km4_splits_ranks[28 km],1))</f>
        <v>15</v>
      </c>
      <c r="AX17" s="49">
        <f>IF(km4_splits_ranks[[#This Row],[32 km]]="DNF","DNF",RANK(km4_splits_ranks[[#This Row],[32 km]],km4_splits_ranks[32 km],1))</f>
        <v>14</v>
      </c>
      <c r="AY17" s="49">
        <f>IF(km4_splits_ranks[[#This Row],[36 km]]="DNF","DNF",RANK(km4_splits_ranks[[#This Row],[36 km]],km4_splits_ranks[36 km],1))</f>
        <v>13</v>
      </c>
      <c r="AZ17" s="49">
        <f>IF(km4_splits_ranks[[#This Row],[40 km]]="DNF","DNF",RANK(km4_splits_ranks[[#This Row],[40 km]],km4_splits_ranks[40 km],1))</f>
        <v>13</v>
      </c>
      <c r="BA17" s="49">
        <f>IF(km4_splits_ranks[[#This Row],[42 km]]="DNF","DNF",RANK(km4_splits_ranks[[#This Row],[42 km]],km4_splits_ranks[42 km],1))</f>
        <v>12</v>
      </c>
    </row>
    <row r="18" spans="2:53" x14ac:dyDescent="0.2">
      <c r="B18" s="4">
        <f>laps_times[[#This Row],[poř]]</f>
        <v>13</v>
      </c>
      <c r="C18" s="1">
        <f>laps_times[[#This Row],[s.č.]]</f>
        <v>14</v>
      </c>
      <c r="D18" s="1" t="str">
        <f>laps_times[[#This Row],[jméno]]</f>
        <v>Vondrák Zbyněk</v>
      </c>
      <c r="E18" s="2">
        <f>laps_times[[#This Row],[roč]]</f>
        <v>1975</v>
      </c>
      <c r="F18" s="2" t="str">
        <f>laps_times[[#This Row],[kat]]</f>
        <v>MB</v>
      </c>
      <c r="G18" s="2">
        <f>laps_times[[#This Row],[poř_kat]]</f>
        <v>8</v>
      </c>
      <c r="H18" s="1" t="str">
        <f>laps_times[[#This Row],[klub]]</f>
        <v>Vinařství Vondrák Mělník</v>
      </c>
      <c r="I18" s="6">
        <f>laps_times[[#This Row],[celk. čas]]</f>
        <v>0.13160645833333331</v>
      </c>
      <c r="J18" s="29">
        <f>SUM(laps_times[[#This Row],[1]:[6]])</f>
        <v>1.2762638888888891E-2</v>
      </c>
      <c r="K18" s="30">
        <f>SUM(laps_times[[#This Row],[7]:[12]])</f>
        <v>1.2296053240740741E-2</v>
      </c>
      <c r="L18" s="30">
        <f>SUM(laps_times[[#This Row],[13]:[18]])</f>
        <v>1.224221064814815E-2</v>
      </c>
      <c r="M18" s="30">
        <f>SUM(laps_times[[#This Row],[19]:[24]])</f>
        <v>1.2212500000000001E-2</v>
      </c>
      <c r="N18" s="30">
        <f>SUM(laps_times[[#This Row],[25]:[30]])</f>
        <v>1.2215462962962963E-2</v>
      </c>
      <c r="O18" s="30">
        <f>SUM(laps_times[[#This Row],[31]:[36]])</f>
        <v>1.2298032407407407E-2</v>
      </c>
      <c r="P18" s="30">
        <f>SUM(laps_times[[#This Row],[37]:[42]])</f>
        <v>1.2467939814814817E-2</v>
      </c>
      <c r="Q18" s="30">
        <f>SUM(laps_times[[#This Row],[43]:[48]])</f>
        <v>1.2767280092592592E-2</v>
      </c>
      <c r="R18" s="30">
        <f>SUM(laps_times[[#This Row],[49]:[54]])</f>
        <v>1.3069560185185186E-2</v>
      </c>
      <c r="S18" s="30">
        <f>SUM(laps_times[[#This Row],[55]:[60]])</f>
        <v>1.2863750000000002E-2</v>
      </c>
      <c r="T18" s="31">
        <f>SUM(laps_times[[#This Row],[61]:[63]])</f>
        <v>6.4110300925925932E-3</v>
      </c>
      <c r="U18" s="45">
        <f>IF(km4_splits_ranks[[#This Row],[0 - 4 ]]="DNF","DNF",RANK(km4_splits_ranks[[#This Row],[0 - 4 ]],km4_splits_ranks[0 - 4 ],1))</f>
        <v>20</v>
      </c>
      <c r="V18" s="46">
        <f>IF(km4_splits_ranks[[#This Row],[4 - 8 ]]="DNF","DNF",RANK(km4_splits_ranks[[#This Row],[4 - 8 ]],km4_splits_ranks[4 - 8 ],1))</f>
        <v>17</v>
      </c>
      <c r="W18" s="46">
        <f>IF(km4_splits_ranks[[#This Row],[8 - 12 ]]="DNF","DNF",RANK(km4_splits_ranks[[#This Row],[8 - 12 ]],km4_splits_ranks[8 - 12 ],1))</f>
        <v>17</v>
      </c>
      <c r="X18" s="46">
        <f>IF(km4_splits_ranks[[#This Row],[12 - 16 ]]="DNF","DNF",RANK(km4_splits_ranks[[#This Row],[12 - 16 ]],km4_splits_ranks[12 - 16 ],1))</f>
        <v>15</v>
      </c>
      <c r="Y18" s="46">
        <f>IF(km4_splits_ranks[[#This Row],[16 -20 ]]="DNF","DNF",RANK(km4_splits_ranks[[#This Row],[16 -20 ]],km4_splits_ranks[16 -20 ],1))</f>
        <v>11</v>
      </c>
      <c r="Z18" s="46">
        <f>IF(km4_splits_ranks[[#This Row],[20 - 24 ]]="DNF","DNF",RANK(km4_splits_ranks[[#This Row],[20 - 24 ]],km4_splits_ranks[20 - 24 ],1))</f>
        <v>12</v>
      </c>
      <c r="AA18" s="46">
        <f>IF(km4_splits_ranks[[#This Row],[24 - 28 ]]="DNF","DNF",RANK(km4_splits_ranks[[#This Row],[24 - 28 ]],km4_splits_ranks[24 - 28 ],1))</f>
        <v>12</v>
      </c>
      <c r="AB18" s="46">
        <f>IF(km4_splits_ranks[[#This Row],[28 - 32 ]]="DNF","DNF",RANK(km4_splits_ranks[[#This Row],[28 - 32 ]],km4_splits_ranks[28 - 32 ],1))</f>
        <v>13</v>
      </c>
      <c r="AC18" s="46">
        <f>IF(km4_splits_ranks[[#This Row],[32 - 36 ]]="DNF","DNF",RANK(km4_splits_ranks[[#This Row],[32 - 36 ]],km4_splits_ranks[32 - 36 ],1))</f>
        <v>13</v>
      </c>
      <c r="AD18" s="46">
        <f>IF(km4_splits_ranks[[#This Row],[36 - 40 ]]="DNF","DNF",RANK(km4_splits_ranks[[#This Row],[36 - 40 ]],km4_splits_ranks[36 - 40 ],1))</f>
        <v>11</v>
      </c>
      <c r="AE18" s="47">
        <f>IF(km4_splits_ranks[[#This Row],[40 - 42 ]]="DNF","DNF",RANK(km4_splits_ranks[[#This Row],[40 - 42 ]],km4_splits_ranks[40 - 42 ],1))</f>
        <v>10</v>
      </c>
      <c r="AF18" s="22">
        <f>km4_splits_ranks[[#This Row],[0 - 4 ]]</f>
        <v>1.2762638888888891E-2</v>
      </c>
      <c r="AG18" s="18">
        <f>IF(km4_splits_ranks[[#This Row],[4 - 8 ]]="DNF","DNF",km4_splits_ranks[[#This Row],[4 km]]+km4_splits_ranks[[#This Row],[4 - 8 ]])</f>
        <v>2.5058692129629634E-2</v>
      </c>
      <c r="AH18" s="18">
        <f>IF(km4_splits_ranks[[#This Row],[8 - 12 ]]="DNF","DNF",km4_splits_ranks[[#This Row],[8 km]]+km4_splits_ranks[[#This Row],[8 - 12 ]])</f>
        <v>3.7300902777777784E-2</v>
      </c>
      <c r="AI18" s="18">
        <f>IF(km4_splits_ranks[[#This Row],[12 - 16 ]]="DNF","DNF",km4_splits_ranks[[#This Row],[12 km]]+km4_splits_ranks[[#This Row],[12 - 16 ]])</f>
        <v>4.9513402777777785E-2</v>
      </c>
      <c r="AJ18" s="18">
        <f>IF(km4_splits_ranks[[#This Row],[16 -20 ]]="DNF","DNF",km4_splits_ranks[[#This Row],[16 km]]+km4_splits_ranks[[#This Row],[16 -20 ]])</f>
        <v>6.1728865740740747E-2</v>
      </c>
      <c r="AK18" s="18">
        <f>IF(km4_splits_ranks[[#This Row],[20 - 24 ]]="DNF","DNF",km4_splits_ranks[[#This Row],[20 km]]+km4_splits_ranks[[#This Row],[20 - 24 ]])</f>
        <v>7.4026898148148154E-2</v>
      </c>
      <c r="AL18" s="18">
        <f>IF(km4_splits_ranks[[#This Row],[24 - 28 ]]="DNF","DNF",km4_splits_ranks[[#This Row],[24 km]]+km4_splits_ranks[[#This Row],[24 - 28 ]])</f>
        <v>8.6494837962962978E-2</v>
      </c>
      <c r="AM18" s="18">
        <f>IF(km4_splits_ranks[[#This Row],[28 - 32 ]]="DNF","DNF",km4_splits_ranks[[#This Row],[28 km]]+km4_splits_ranks[[#This Row],[28 - 32 ]])</f>
        <v>9.926211805555557E-2</v>
      </c>
      <c r="AN18" s="18">
        <f>IF(km4_splits_ranks[[#This Row],[32 - 36 ]]="DNF","DNF",km4_splits_ranks[[#This Row],[32 km]]+km4_splits_ranks[[#This Row],[32 - 36 ]])</f>
        <v>0.11233167824074075</v>
      </c>
      <c r="AO18" s="18">
        <f>IF(km4_splits_ranks[[#This Row],[36 - 40 ]]="DNF","DNF",km4_splits_ranks[[#This Row],[36 km]]+km4_splits_ranks[[#This Row],[36 - 40 ]])</f>
        <v>0.12519542824074076</v>
      </c>
      <c r="AP18" s="23">
        <f>IF(km4_splits_ranks[[#This Row],[40 - 42 ]]="DNF","DNF",km4_splits_ranks[[#This Row],[40 km]]+km4_splits_ranks[[#This Row],[40 - 42 ]])</f>
        <v>0.13160645833333334</v>
      </c>
      <c r="AQ18" s="48">
        <f>IF(km4_splits_ranks[[#This Row],[4 km]]="DNF","DNF",RANK(km4_splits_ranks[[#This Row],[4 km]],km4_splits_ranks[4 km],1))</f>
        <v>20</v>
      </c>
      <c r="AR18" s="49">
        <f>IF(km4_splits_ranks[[#This Row],[8 km]]="DNF","DNF",RANK(km4_splits_ranks[[#This Row],[8 km]],km4_splits_ranks[8 km],1))</f>
        <v>19</v>
      </c>
      <c r="AS18" s="49">
        <f>IF(km4_splits_ranks[[#This Row],[12 km]]="DNF","DNF",RANK(km4_splits_ranks[[#This Row],[12 km]],km4_splits_ranks[12 km],1))</f>
        <v>18</v>
      </c>
      <c r="AT18" s="49">
        <f>IF(km4_splits_ranks[[#This Row],[16 km]]="DNF","DNF",RANK(km4_splits_ranks[[#This Row],[16 km]],km4_splits_ranks[16 km],1))</f>
        <v>15</v>
      </c>
      <c r="AU18" s="49">
        <f>IF(km4_splits_ranks[[#This Row],[20 km]]="DNF","DNF",RANK(km4_splits_ranks[[#This Row],[20 km]],km4_splits_ranks[20 km],1))</f>
        <v>15</v>
      </c>
      <c r="AV18" s="49">
        <f>IF(km4_splits_ranks[[#This Row],[24 km]]="DNF","DNF",RANK(km4_splits_ranks[[#This Row],[24 km]],km4_splits_ranks[24 km],1))</f>
        <v>13</v>
      </c>
      <c r="AW18" s="49">
        <f>IF(km4_splits_ranks[[#This Row],[28 km]]="DNF","DNF",RANK(km4_splits_ranks[[#This Row],[28 km]],km4_splits_ranks[28 km],1))</f>
        <v>12</v>
      </c>
      <c r="AX18" s="49">
        <f>IF(km4_splits_ranks[[#This Row],[32 km]]="DNF","DNF",RANK(km4_splits_ranks[[#This Row],[32 km]],km4_splits_ranks[32 km],1))</f>
        <v>13</v>
      </c>
      <c r="AY18" s="49">
        <f>IF(km4_splits_ranks[[#This Row],[36 km]]="DNF","DNF",RANK(km4_splits_ranks[[#This Row],[36 km]],km4_splits_ranks[36 km],1))</f>
        <v>12</v>
      </c>
      <c r="AZ18" s="49">
        <f>IF(km4_splits_ranks[[#This Row],[40 km]]="DNF","DNF",RANK(km4_splits_ranks[[#This Row],[40 km]],km4_splits_ranks[40 km],1))</f>
        <v>12</v>
      </c>
      <c r="BA18" s="49">
        <f>IF(km4_splits_ranks[[#This Row],[42 km]]="DNF","DNF",RANK(km4_splits_ranks[[#This Row],[42 km]],km4_splits_ranks[42 km],1))</f>
        <v>13</v>
      </c>
    </row>
    <row r="19" spans="2:53" x14ac:dyDescent="0.2">
      <c r="B19" s="4">
        <f>laps_times[[#This Row],[poř]]</f>
        <v>14</v>
      </c>
      <c r="C19" s="1">
        <f>laps_times[[#This Row],[s.č.]]</f>
        <v>23</v>
      </c>
      <c r="D19" s="1" t="str">
        <f>laps_times[[#This Row],[jméno]]</f>
        <v>Kolář Martin</v>
      </c>
      <c r="E19" s="2">
        <f>laps_times[[#This Row],[roč]]</f>
        <v>1980</v>
      </c>
      <c r="F19" s="2" t="str">
        <f>laps_times[[#This Row],[kat]]</f>
        <v>MA</v>
      </c>
      <c r="G19" s="2">
        <f>laps_times[[#This Row],[poř_kat]]</f>
        <v>5</v>
      </c>
      <c r="H19" s="1" t="str">
        <f>laps_times[[#This Row],[klub]]</f>
        <v>Malida Optimum</v>
      </c>
      <c r="I19" s="6">
        <f>laps_times[[#This Row],[celk. čas]]</f>
        <v>0.13525331018518519</v>
      </c>
      <c r="J19" s="29">
        <f>SUM(laps_times[[#This Row],[1]:[6]])</f>
        <v>1.1741226851851852E-2</v>
      </c>
      <c r="K19" s="30">
        <f>SUM(laps_times[[#This Row],[7]:[12]])</f>
        <v>1.1094432870370371E-2</v>
      </c>
      <c r="L19" s="30">
        <f>SUM(laps_times[[#This Row],[13]:[18]])</f>
        <v>1.1464479166666666E-2</v>
      </c>
      <c r="M19" s="30">
        <f>SUM(laps_times[[#This Row],[19]:[24]])</f>
        <v>1.1245717592592592E-2</v>
      </c>
      <c r="N19" s="30">
        <f>SUM(laps_times[[#This Row],[25]:[30]])</f>
        <v>1.2568356481481479E-2</v>
      </c>
      <c r="O19" s="30">
        <f>SUM(laps_times[[#This Row],[31]:[36]])</f>
        <v>1.21334375E-2</v>
      </c>
      <c r="P19" s="30">
        <f>SUM(laps_times[[#This Row],[37]:[42]])</f>
        <v>1.3190196759259261E-2</v>
      </c>
      <c r="Q19" s="30">
        <f>SUM(laps_times[[#This Row],[43]:[48]])</f>
        <v>1.520025462962963E-2</v>
      </c>
      <c r="R19" s="30">
        <f>SUM(laps_times[[#This Row],[49]:[54]])</f>
        <v>1.5209548611111111E-2</v>
      </c>
      <c r="S19" s="30">
        <f>SUM(laps_times[[#This Row],[55]:[60]])</f>
        <v>1.4469756944444445E-2</v>
      </c>
      <c r="T19" s="31">
        <f>SUM(laps_times[[#This Row],[61]:[63]])</f>
        <v>6.9359027777777778E-3</v>
      </c>
      <c r="U19" s="45">
        <f>IF(km4_splits_ranks[[#This Row],[0 - 4 ]]="DNF","DNF",RANK(km4_splits_ranks[[#This Row],[0 - 4 ]],km4_splits_ranks[0 - 4 ],1))</f>
        <v>6</v>
      </c>
      <c r="V19" s="46">
        <f>IF(km4_splits_ranks[[#This Row],[4 - 8 ]]="DNF","DNF",RANK(km4_splits_ranks[[#This Row],[4 - 8 ]],km4_splits_ranks[4 - 8 ],1))</f>
        <v>6</v>
      </c>
      <c r="W19" s="46">
        <f>IF(km4_splits_ranks[[#This Row],[8 - 12 ]]="DNF","DNF",RANK(km4_splits_ranks[[#This Row],[8 - 12 ]],km4_splits_ranks[8 - 12 ],1))</f>
        <v>9</v>
      </c>
      <c r="X19" s="46">
        <f>IF(km4_splits_ranks[[#This Row],[12 - 16 ]]="DNF","DNF",RANK(km4_splits_ranks[[#This Row],[12 - 16 ]],km4_splits_ranks[12 - 16 ],1))</f>
        <v>7</v>
      </c>
      <c r="Y19" s="46">
        <f>IF(km4_splits_ranks[[#This Row],[16 -20 ]]="DNF","DNF",RANK(km4_splits_ranks[[#This Row],[16 -20 ]],km4_splits_ranks[16 -20 ],1))</f>
        <v>14</v>
      </c>
      <c r="Z19" s="46">
        <f>IF(km4_splits_ranks[[#This Row],[20 - 24 ]]="DNF","DNF",RANK(km4_splits_ranks[[#This Row],[20 - 24 ]],km4_splits_ranks[20 - 24 ],1))</f>
        <v>10</v>
      </c>
      <c r="AA19" s="46">
        <f>IF(km4_splits_ranks[[#This Row],[24 - 28 ]]="DNF","DNF",RANK(km4_splits_ranks[[#This Row],[24 - 28 ]],km4_splits_ranks[24 - 28 ],1))</f>
        <v>14</v>
      </c>
      <c r="AB19" s="46">
        <f>IF(km4_splits_ranks[[#This Row],[28 - 32 ]]="DNF","DNF",RANK(km4_splits_ranks[[#This Row],[28 - 32 ]],km4_splits_ranks[28 - 32 ],1))</f>
        <v>48</v>
      </c>
      <c r="AC19" s="46">
        <f>IF(km4_splits_ranks[[#This Row],[32 - 36 ]]="DNF","DNF",RANK(km4_splits_ranks[[#This Row],[32 - 36 ]],km4_splits_ranks[32 - 36 ],1))</f>
        <v>36</v>
      </c>
      <c r="AD19" s="46">
        <f>IF(km4_splits_ranks[[#This Row],[36 - 40 ]]="DNF","DNF",RANK(km4_splits_ranks[[#This Row],[36 - 40 ]],km4_splits_ranks[36 - 40 ],1))</f>
        <v>21</v>
      </c>
      <c r="AE19" s="47">
        <f>IF(km4_splits_ranks[[#This Row],[40 - 42 ]]="DNF","DNF",RANK(km4_splits_ranks[[#This Row],[40 - 42 ]],km4_splits_ranks[40 - 42 ],1))</f>
        <v>19</v>
      </c>
      <c r="AF19" s="22">
        <f>km4_splits_ranks[[#This Row],[0 - 4 ]]</f>
        <v>1.1741226851851852E-2</v>
      </c>
      <c r="AG19" s="18">
        <f>IF(km4_splits_ranks[[#This Row],[4 - 8 ]]="DNF","DNF",km4_splits_ranks[[#This Row],[4 km]]+km4_splits_ranks[[#This Row],[4 - 8 ]])</f>
        <v>2.2835659722222221E-2</v>
      </c>
      <c r="AH19" s="18">
        <f>IF(km4_splits_ranks[[#This Row],[8 - 12 ]]="DNF","DNF",km4_splits_ranks[[#This Row],[8 km]]+km4_splits_ranks[[#This Row],[8 - 12 ]])</f>
        <v>3.4300138888888887E-2</v>
      </c>
      <c r="AI19" s="18">
        <f>IF(km4_splits_ranks[[#This Row],[12 - 16 ]]="DNF","DNF",km4_splits_ranks[[#This Row],[12 km]]+km4_splits_ranks[[#This Row],[12 - 16 ]])</f>
        <v>4.5545856481481475E-2</v>
      </c>
      <c r="AJ19" s="18">
        <f>IF(km4_splits_ranks[[#This Row],[16 -20 ]]="DNF","DNF",km4_splits_ranks[[#This Row],[16 km]]+km4_splits_ranks[[#This Row],[16 -20 ]])</f>
        <v>5.8114212962962958E-2</v>
      </c>
      <c r="AK19" s="18">
        <f>IF(km4_splits_ranks[[#This Row],[20 - 24 ]]="DNF","DNF",km4_splits_ranks[[#This Row],[20 km]]+km4_splits_ranks[[#This Row],[20 - 24 ]])</f>
        <v>7.0247650462962954E-2</v>
      </c>
      <c r="AL19" s="18">
        <f>IF(km4_splits_ranks[[#This Row],[24 - 28 ]]="DNF","DNF",km4_splits_ranks[[#This Row],[24 km]]+km4_splits_ranks[[#This Row],[24 - 28 ]])</f>
        <v>8.3437847222222222E-2</v>
      </c>
      <c r="AM19" s="18">
        <f>IF(km4_splits_ranks[[#This Row],[28 - 32 ]]="DNF","DNF",km4_splits_ranks[[#This Row],[28 km]]+km4_splits_ranks[[#This Row],[28 - 32 ]])</f>
        <v>9.8638101851851845E-2</v>
      </c>
      <c r="AN19" s="18">
        <f>IF(km4_splits_ranks[[#This Row],[32 - 36 ]]="DNF","DNF",km4_splits_ranks[[#This Row],[32 km]]+km4_splits_ranks[[#This Row],[32 - 36 ]])</f>
        <v>0.11384765046296295</v>
      </c>
      <c r="AO19" s="18">
        <f>IF(km4_splits_ranks[[#This Row],[36 - 40 ]]="DNF","DNF",km4_splits_ranks[[#This Row],[36 km]]+km4_splits_ranks[[#This Row],[36 - 40 ]])</f>
        <v>0.12831740740740741</v>
      </c>
      <c r="AP19" s="23">
        <f>IF(km4_splits_ranks[[#This Row],[40 - 42 ]]="DNF","DNF",km4_splits_ranks[[#This Row],[40 km]]+km4_splits_ranks[[#This Row],[40 - 42 ]])</f>
        <v>0.13525331018518519</v>
      </c>
      <c r="AQ19" s="48">
        <f>IF(km4_splits_ranks[[#This Row],[4 km]]="DNF","DNF",RANK(km4_splits_ranks[[#This Row],[4 km]],km4_splits_ranks[4 km],1))</f>
        <v>6</v>
      </c>
      <c r="AR19" s="49">
        <f>IF(km4_splits_ranks[[#This Row],[8 km]]="DNF","DNF",RANK(km4_splits_ranks[[#This Row],[8 km]],km4_splits_ranks[8 km],1))</f>
        <v>6</v>
      </c>
      <c r="AS19" s="49">
        <f>IF(km4_splits_ranks[[#This Row],[12 km]]="DNF","DNF",RANK(km4_splits_ranks[[#This Row],[12 km]],km4_splits_ranks[12 km],1))</f>
        <v>8</v>
      </c>
      <c r="AT19" s="49">
        <f>IF(km4_splits_ranks[[#This Row],[16 km]]="DNF","DNF",RANK(km4_splits_ranks[[#This Row],[16 km]],km4_splits_ranks[16 km],1))</f>
        <v>7</v>
      </c>
      <c r="AU19" s="49">
        <f>IF(km4_splits_ranks[[#This Row],[20 km]]="DNF","DNF",RANK(km4_splits_ranks[[#This Row],[20 km]],km4_splits_ranks[20 km],1))</f>
        <v>9</v>
      </c>
      <c r="AV19" s="49">
        <f>IF(km4_splits_ranks[[#This Row],[24 km]]="DNF","DNF",RANK(km4_splits_ranks[[#This Row],[24 km]],km4_splits_ranks[24 km],1))</f>
        <v>9</v>
      </c>
      <c r="AW19" s="49">
        <f>IF(km4_splits_ranks[[#This Row],[28 km]]="DNF","DNF",RANK(km4_splits_ranks[[#This Row],[28 km]],km4_splits_ranks[28 km],1))</f>
        <v>10</v>
      </c>
      <c r="AX19" s="49">
        <f>IF(km4_splits_ranks[[#This Row],[32 km]]="DNF","DNF",RANK(km4_splits_ranks[[#This Row],[32 km]],km4_splits_ranks[32 km],1))</f>
        <v>11</v>
      </c>
      <c r="AY19" s="49">
        <f>IF(km4_splits_ranks[[#This Row],[36 km]]="DNF","DNF",RANK(km4_splits_ranks[[#This Row],[36 km]],km4_splits_ranks[36 km],1))</f>
        <v>14</v>
      </c>
      <c r="AZ19" s="49">
        <f>IF(km4_splits_ranks[[#This Row],[40 km]]="DNF","DNF",RANK(km4_splits_ranks[[#This Row],[40 km]],km4_splits_ranks[40 km],1))</f>
        <v>14</v>
      </c>
      <c r="BA19" s="49">
        <f>IF(km4_splits_ranks[[#This Row],[42 km]]="DNF","DNF",RANK(km4_splits_ranks[[#This Row],[42 km]],km4_splits_ranks[42 km],1))</f>
        <v>14</v>
      </c>
    </row>
    <row r="20" spans="2:53" x14ac:dyDescent="0.2">
      <c r="B20" s="4">
        <f>laps_times[[#This Row],[poř]]</f>
        <v>15</v>
      </c>
      <c r="C20" s="1">
        <f>laps_times[[#This Row],[s.č.]]</f>
        <v>15</v>
      </c>
      <c r="D20" s="1" t="str">
        <f>laps_times[[#This Row],[jméno]]</f>
        <v>Scheuringer Michael</v>
      </c>
      <c r="E20" s="2">
        <f>laps_times[[#This Row],[roč]]</f>
        <v>1971</v>
      </c>
      <c r="F20" s="2" t="str">
        <f>laps_times[[#This Row],[kat]]</f>
        <v>MB</v>
      </c>
      <c r="G20" s="2">
        <f>laps_times[[#This Row],[poř_kat]]</f>
        <v>9</v>
      </c>
      <c r="H20" s="1" t="str">
        <f>laps_times[[#This Row],[klub]]</f>
        <v>Trirun Linz</v>
      </c>
      <c r="I20" s="6">
        <f>laps_times[[#This Row],[celk. čas]]</f>
        <v>0.13811684027777779</v>
      </c>
      <c r="J20" s="29">
        <f>SUM(laps_times[[#This Row],[1]:[6]])</f>
        <v>1.2341342592592593E-2</v>
      </c>
      <c r="K20" s="30">
        <f>SUM(laps_times[[#This Row],[7]:[12]])</f>
        <v>1.1865775462962962E-2</v>
      </c>
      <c r="L20" s="30">
        <f>SUM(laps_times[[#This Row],[13]:[18]])</f>
        <v>1.20084375E-2</v>
      </c>
      <c r="M20" s="30">
        <f>SUM(laps_times[[#This Row],[19]:[24]])</f>
        <v>1.2191782407407408E-2</v>
      </c>
      <c r="N20" s="30">
        <f>SUM(laps_times[[#This Row],[25]:[30]])</f>
        <v>1.3014965277777778E-2</v>
      </c>
      <c r="O20" s="30">
        <f>SUM(laps_times[[#This Row],[31]:[36]])</f>
        <v>1.3531898148148147E-2</v>
      </c>
      <c r="P20" s="30">
        <f>SUM(laps_times[[#This Row],[37]:[42]])</f>
        <v>1.3845104166666667E-2</v>
      </c>
      <c r="Q20" s="30">
        <f>SUM(laps_times[[#This Row],[43]:[48]])</f>
        <v>1.3243333333333333E-2</v>
      </c>
      <c r="R20" s="30">
        <f>SUM(laps_times[[#This Row],[49]:[54]])</f>
        <v>1.4390405092592592E-2</v>
      </c>
      <c r="S20" s="30">
        <f>SUM(laps_times[[#This Row],[55]:[60]])</f>
        <v>1.4447418981481481E-2</v>
      </c>
      <c r="T20" s="31">
        <f>SUM(laps_times[[#This Row],[61]:[63]])</f>
        <v>7.2363773148148144E-3</v>
      </c>
      <c r="U20" s="45">
        <f>IF(km4_splits_ranks[[#This Row],[0 - 4 ]]="DNF","DNF",RANK(km4_splits_ranks[[#This Row],[0 - 4 ]],km4_splits_ranks[0 - 4 ],1))</f>
        <v>16</v>
      </c>
      <c r="V20" s="46">
        <f>IF(km4_splits_ranks[[#This Row],[4 - 8 ]]="DNF","DNF",RANK(km4_splits_ranks[[#This Row],[4 - 8 ]],km4_splits_ranks[4 - 8 ],1))</f>
        <v>14</v>
      </c>
      <c r="W20" s="46">
        <f>IF(km4_splits_ranks[[#This Row],[8 - 12 ]]="DNF","DNF",RANK(km4_splits_ranks[[#This Row],[8 - 12 ]],km4_splits_ranks[8 - 12 ],1))</f>
        <v>14</v>
      </c>
      <c r="X20" s="46">
        <f>IF(km4_splits_ranks[[#This Row],[12 - 16 ]]="DNF","DNF",RANK(km4_splits_ranks[[#This Row],[12 - 16 ]],km4_splits_ranks[12 - 16 ],1))</f>
        <v>14</v>
      </c>
      <c r="Y20" s="46">
        <f>IF(km4_splits_ranks[[#This Row],[16 -20 ]]="DNF","DNF",RANK(km4_splits_ranks[[#This Row],[16 -20 ]],km4_splits_ranks[16 -20 ],1))</f>
        <v>19</v>
      </c>
      <c r="Z20" s="46">
        <f>IF(km4_splits_ranks[[#This Row],[20 - 24 ]]="DNF","DNF",RANK(km4_splits_ranks[[#This Row],[20 - 24 ]],km4_splits_ranks[20 - 24 ],1))</f>
        <v>27</v>
      </c>
      <c r="AA20" s="46">
        <f>IF(km4_splits_ranks[[#This Row],[24 - 28 ]]="DNF","DNF",RANK(km4_splits_ranks[[#This Row],[24 - 28 ]],km4_splits_ranks[24 - 28 ],1))</f>
        <v>26</v>
      </c>
      <c r="AB20" s="46">
        <f>IF(km4_splits_ranks[[#This Row],[28 - 32 ]]="DNF","DNF",RANK(km4_splits_ranks[[#This Row],[28 - 32 ]],km4_splits_ranks[28 - 32 ],1))</f>
        <v>14</v>
      </c>
      <c r="AC20" s="46">
        <f>IF(km4_splits_ranks[[#This Row],[32 - 36 ]]="DNF","DNF",RANK(km4_splits_ranks[[#This Row],[32 - 36 ]],km4_splits_ranks[32 - 36 ],1))</f>
        <v>25</v>
      </c>
      <c r="AD20" s="46">
        <f>IF(km4_splits_ranks[[#This Row],[36 - 40 ]]="DNF","DNF",RANK(km4_splits_ranks[[#This Row],[36 - 40 ]],km4_splits_ranks[36 - 40 ],1))</f>
        <v>20</v>
      </c>
      <c r="AE20" s="47">
        <f>IF(km4_splits_ranks[[#This Row],[40 - 42 ]]="DNF","DNF",RANK(km4_splits_ranks[[#This Row],[40 - 42 ]],km4_splits_ranks[40 - 42 ],1))</f>
        <v>26</v>
      </c>
      <c r="AF20" s="22">
        <f>km4_splits_ranks[[#This Row],[0 - 4 ]]</f>
        <v>1.2341342592592593E-2</v>
      </c>
      <c r="AG20" s="18">
        <f>IF(km4_splits_ranks[[#This Row],[4 - 8 ]]="DNF","DNF",km4_splits_ranks[[#This Row],[4 km]]+km4_splits_ranks[[#This Row],[4 - 8 ]])</f>
        <v>2.4207118055555553E-2</v>
      </c>
      <c r="AH20" s="18">
        <f>IF(km4_splits_ranks[[#This Row],[8 - 12 ]]="DNF","DNF",km4_splits_ranks[[#This Row],[8 km]]+km4_splits_ranks[[#This Row],[8 - 12 ]])</f>
        <v>3.6215555555555556E-2</v>
      </c>
      <c r="AI20" s="18">
        <f>IF(km4_splits_ranks[[#This Row],[12 - 16 ]]="DNF","DNF",km4_splits_ranks[[#This Row],[12 km]]+km4_splits_ranks[[#This Row],[12 - 16 ]])</f>
        <v>4.8407337962962968E-2</v>
      </c>
      <c r="AJ20" s="18">
        <f>IF(km4_splits_ranks[[#This Row],[16 -20 ]]="DNF","DNF",km4_splits_ranks[[#This Row],[16 km]]+km4_splits_ranks[[#This Row],[16 -20 ]])</f>
        <v>6.1422303240740744E-2</v>
      </c>
      <c r="AK20" s="18">
        <f>IF(km4_splits_ranks[[#This Row],[20 - 24 ]]="DNF","DNF",km4_splits_ranks[[#This Row],[20 km]]+km4_splits_ranks[[#This Row],[20 - 24 ]])</f>
        <v>7.4954201388888891E-2</v>
      </c>
      <c r="AL20" s="18">
        <f>IF(km4_splits_ranks[[#This Row],[24 - 28 ]]="DNF","DNF",km4_splits_ranks[[#This Row],[24 km]]+km4_splits_ranks[[#This Row],[24 - 28 ]])</f>
        <v>8.8799305555555555E-2</v>
      </c>
      <c r="AM20" s="18">
        <f>IF(km4_splits_ranks[[#This Row],[28 - 32 ]]="DNF","DNF",km4_splits_ranks[[#This Row],[28 km]]+km4_splits_ranks[[#This Row],[28 - 32 ]])</f>
        <v>0.10204263888888888</v>
      </c>
      <c r="AN20" s="18">
        <f>IF(km4_splits_ranks[[#This Row],[32 - 36 ]]="DNF","DNF",km4_splits_ranks[[#This Row],[32 km]]+km4_splits_ranks[[#This Row],[32 - 36 ]])</f>
        <v>0.11643304398148148</v>
      </c>
      <c r="AO20" s="18">
        <f>IF(km4_splits_ranks[[#This Row],[36 - 40 ]]="DNF","DNF",km4_splits_ranks[[#This Row],[36 km]]+km4_splits_ranks[[#This Row],[36 - 40 ]])</f>
        <v>0.13088046296296296</v>
      </c>
      <c r="AP20" s="23">
        <f>IF(km4_splits_ranks[[#This Row],[40 - 42 ]]="DNF","DNF",km4_splits_ranks[[#This Row],[40 km]]+km4_splits_ranks[[#This Row],[40 - 42 ]])</f>
        <v>0.13811684027777776</v>
      </c>
      <c r="AQ20" s="48">
        <f>IF(km4_splits_ranks[[#This Row],[4 km]]="DNF","DNF",RANK(km4_splits_ranks[[#This Row],[4 km]],km4_splits_ranks[4 km],1))</f>
        <v>16</v>
      </c>
      <c r="AR20" s="49">
        <f>IF(km4_splits_ranks[[#This Row],[8 km]]="DNF","DNF",RANK(km4_splits_ranks[[#This Row],[8 km]],km4_splits_ranks[8 km],1))</f>
        <v>13</v>
      </c>
      <c r="AS20" s="49">
        <f>IF(km4_splits_ranks[[#This Row],[12 km]]="DNF","DNF",RANK(km4_splits_ranks[[#This Row],[12 km]],km4_splits_ranks[12 km],1))</f>
        <v>13</v>
      </c>
      <c r="AT20" s="49">
        <f>IF(km4_splits_ranks[[#This Row],[16 km]]="DNF","DNF",RANK(km4_splits_ranks[[#This Row],[16 km]],km4_splits_ranks[16 km],1))</f>
        <v>14</v>
      </c>
      <c r="AU20" s="49">
        <f>IF(km4_splits_ranks[[#This Row],[20 km]]="DNF","DNF",RANK(km4_splits_ranks[[#This Row],[20 km]],km4_splits_ranks[20 km],1))</f>
        <v>14</v>
      </c>
      <c r="AV20" s="49">
        <f>IF(km4_splits_ranks[[#This Row],[24 km]]="DNF","DNF",RANK(km4_splits_ranks[[#This Row],[24 km]],km4_splits_ranks[24 km],1))</f>
        <v>16</v>
      </c>
      <c r="AW20" s="49">
        <f>IF(km4_splits_ranks[[#This Row],[28 km]]="DNF","DNF",RANK(km4_splits_ranks[[#This Row],[28 km]],km4_splits_ranks[28 km],1))</f>
        <v>17</v>
      </c>
      <c r="AX20" s="49">
        <f>IF(km4_splits_ranks[[#This Row],[32 km]]="DNF","DNF",RANK(km4_splits_ranks[[#This Row],[32 km]],km4_splits_ranks[32 km],1))</f>
        <v>16</v>
      </c>
      <c r="AY20" s="49">
        <f>IF(km4_splits_ranks[[#This Row],[36 km]]="DNF","DNF",RANK(km4_splits_ranks[[#This Row],[36 km]],km4_splits_ranks[36 km],1))</f>
        <v>15</v>
      </c>
      <c r="AZ20" s="49">
        <f>IF(km4_splits_ranks[[#This Row],[40 km]]="DNF","DNF",RANK(km4_splits_ranks[[#This Row],[40 km]],km4_splits_ranks[40 km],1))</f>
        <v>15</v>
      </c>
      <c r="BA20" s="49">
        <f>IF(km4_splits_ranks[[#This Row],[42 km]]="DNF","DNF",RANK(km4_splits_ranks[[#This Row],[42 km]],km4_splits_ranks[42 km],1))</f>
        <v>15</v>
      </c>
    </row>
    <row r="21" spans="2:53" x14ac:dyDescent="0.2">
      <c r="B21" s="4">
        <f>laps_times[[#This Row],[poř]]</f>
        <v>16</v>
      </c>
      <c r="C21" s="1">
        <f>laps_times[[#This Row],[s.č.]]</f>
        <v>24</v>
      </c>
      <c r="D21" s="1" t="str">
        <f>laps_times[[#This Row],[jméno]]</f>
        <v>Diviš Jiří</v>
      </c>
      <c r="E21" s="2">
        <f>laps_times[[#This Row],[roč]]</f>
        <v>1975</v>
      </c>
      <c r="F21" s="2" t="str">
        <f>laps_times[[#This Row],[kat]]</f>
        <v>MB</v>
      </c>
      <c r="G21" s="2">
        <f>laps_times[[#This Row],[poř_kat]]</f>
        <v>10</v>
      </c>
      <c r="H21" s="1" t="str">
        <f>laps_times[[#This Row],[klub]]</f>
        <v>Cykloextra Canonndale Team</v>
      </c>
      <c r="I21" s="6">
        <f>laps_times[[#This Row],[celk. čas]]</f>
        <v>0.14079724537037039</v>
      </c>
      <c r="J21" s="29">
        <f>SUM(laps_times[[#This Row],[1]:[6]])</f>
        <v>1.1777314814814815E-2</v>
      </c>
      <c r="K21" s="30">
        <f>SUM(laps_times[[#This Row],[7]:[12]])</f>
        <v>1.1281527777777777E-2</v>
      </c>
      <c r="L21" s="30">
        <f>SUM(laps_times[[#This Row],[13]:[18]])</f>
        <v>1.1568819444444444E-2</v>
      </c>
      <c r="M21" s="30">
        <f>SUM(laps_times[[#This Row],[19]:[24]])</f>
        <v>1.2102592592592594E-2</v>
      </c>
      <c r="N21" s="30">
        <f>SUM(laps_times[[#This Row],[25]:[30]])</f>
        <v>1.2610648148148149E-2</v>
      </c>
      <c r="O21" s="30">
        <f>SUM(laps_times[[#This Row],[31]:[36]])</f>
        <v>1.3274606481481481E-2</v>
      </c>
      <c r="P21" s="30">
        <f>SUM(laps_times[[#This Row],[37]:[42]])</f>
        <v>1.4292708333333333E-2</v>
      </c>
      <c r="Q21" s="30">
        <f>SUM(laps_times[[#This Row],[43]:[48]])</f>
        <v>1.4975312500000001E-2</v>
      </c>
      <c r="R21" s="30">
        <f>SUM(laps_times[[#This Row],[49]:[54]])</f>
        <v>1.591681712962963E-2</v>
      </c>
      <c r="S21" s="30">
        <f>SUM(laps_times[[#This Row],[55]:[60]])</f>
        <v>1.5492407407407406E-2</v>
      </c>
      <c r="T21" s="31">
        <f>SUM(laps_times[[#This Row],[61]:[63]])</f>
        <v>7.5044907407407404E-3</v>
      </c>
      <c r="U21" s="45">
        <f>IF(km4_splits_ranks[[#This Row],[0 - 4 ]]="DNF","DNF",RANK(km4_splits_ranks[[#This Row],[0 - 4 ]],km4_splits_ranks[0 - 4 ],1))</f>
        <v>9</v>
      </c>
      <c r="V21" s="46">
        <f>IF(km4_splits_ranks[[#This Row],[4 - 8 ]]="DNF","DNF",RANK(km4_splits_ranks[[#This Row],[4 - 8 ]],km4_splits_ranks[4 - 8 ],1))</f>
        <v>10</v>
      </c>
      <c r="W21" s="46">
        <f>IF(km4_splits_ranks[[#This Row],[8 - 12 ]]="DNF","DNF",RANK(km4_splits_ranks[[#This Row],[8 - 12 ]],km4_splits_ranks[8 - 12 ],1))</f>
        <v>11</v>
      </c>
      <c r="X21" s="46">
        <f>IF(km4_splits_ranks[[#This Row],[12 - 16 ]]="DNF","DNF",RANK(km4_splits_ranks[[#This Row],[12 - 16 ]],km4_splits_ranks[12 - 16 ],1))</f>
        <v>12</v>
      </c>
      <c r="Y21" s="46">
        <f>IF(km4_splits_ranks[[#This Row],[16 -20 ]]="DNF","DNF",RANK(km4_splits_ranks[[#This Row],[16 -20 ]],km4_splits_ranks[16 -20 ],1))</f>
        <v>15</v>
      </c>
      <c r="Z21" s="46">
        <f>IF(km4_splits_ranks[[#This Row],[20 - 24 ]]="DNF","DNF",RANK(km4_splits_ranks[[#This Row],[20 - 24 ]],km4_splits_ranks[20 - 24 ],1))</f>
        <v>17</v>
      </c>
      <c r="AA21" s="46">
        <f>IF(km4_splits_ranks[[#This Row],[24 - 28 ]]="DNF","DNF",RANK(km4_splits_ranks[[#This Row],[24 - 28 ]],km4_splits_ranks[24 - 28 ],1))</f>
        <v>38</v>
      </c>
      <c r="AB21" s="46">
        <f>IF(km4_splits_ranks[[#This Row],[28 - 32 ]]="DNF","DNF",RANK(km4_splits_ranks[[#This Row],[28 - 32 ]],km4_splits_ranks[28 - 32 ],1))</f>
        <v>38</v>
      </c>
      <c r="AC21" s="46">
        <f>IF(km4_splits_ranks[[#This Row],[32 - 36 ]]="DNF","DNF",RANK(km4_splits_ranks[[#This Row],[32 - 36 ]],km4_splits_ranks[32 - 36 ],1))</f>
        <v>53</v>
      </c>
      <c r="AD21" s="46">
        <f>IF(km4_splits_ranks[[#This Row],[36 - 40 ]]="DNF","DNF",RANK(km4_splits_ranks[[#This Row],[36 - 40 ]],km4_splits_ranks[36 - 40 ],1))</f>
        <v>33</v>
      </c>
      <c r="AE21" s="47">
        <f>IF(km4_splits_ranks[[#This Row],[40 - 42 ]]="DNF","DNF",RANK(km4_splits_ranks[[#This Row],[40 - 42 ]],km4_splits_ranks[40 - 42 ],1))</f>
        <v>35</v>
      </c>
      <c r="AF21" s="22">
        <f>km4_splits_ranks[[#This Row],[0 - 4 ]]</f>
        <v>1.1777314814814815E-2</v>
      </c>
      <c r="AG21" s="18">
        <f>IF(km4_splits_ranks[[#This Row],[4 - 8 ]]="DNF","DNF",km4_splits_ranks[[#This Row],[4 km]]+km4_splits_ranks[[#This Row],[4 - 8 ]])</f>
        <v>2.3058842592592593E-2</v>
      </c>
      <c r="AH21" s="18">
        <f>IF(km4_splits_ranks[[#This Row],[8 - 12 ]]="DNF","DNF",km4_splits_ranks[[#This Row],[8 km]]+km4_splits_ranks[[#This Row],[8 - 12 ]])</f>
        <v>3.4627662037037037E-2</v>
      </c>
      <c r="AI21" s="18">
        <f>IF(km4_splits_ranks[[#This Row],[12 - 16 ]]="DNF","DNF",km4_splits_ranks[[#This Row],[12 km]]+km4_splits_ranks[[#This Row],[12 - 16 ]])</f>
        <v>4.6730254629629632E-2</v>
      </c>
      <c r="AJ21" s="18">
        <f>IF(km4_splits_ranks[[#This Row],[16 -20 ]]="DNF","DNF",km4_splits_ranks[[#This Row],[16 km]]+km4_splits_ranks[[#This Row],[16 -20 ]])</f>
        <v>5.9340902777777781E-2</v>
      </c>
      <c r="AK21" s="18">
        <f>IF(km4_splits_ranks[[#This Row],[20 - 24 ]]="DNF","DNF",km4_splits_ranks[[#This Row],[20 km]]+km4_splits_ranks[[#This Row],[20 - 24 ]])</f>
        <v>7.2615509259259262E-2</v>
      </c>
      <c r="AL21" s="18">
        <f>IF(km4_splits_ranks[[#This Row],[24 - 28 ]]="DNF","DNF",km4_splits_ranks[[#This Row],[24 km]]+km4_splits_ranks[[#This Row],[24 - 28 ]])</f>
        <v>8.6908217592592596E-2</v>
      </c>
      <c r="AM21" s="18">
        <f>IF(km4_splits_ranks[[#This Row],[28 - 32 ]]="DNF","DNF",km4_splits_ranks[[#This Row],[28 km]]+km4_splits_ranks[[#This Row],[28 - 32 ]])</f>
        <v>0.1018835300925926</v>
      </c>
      <c r="AN21" s="18">
        <f>IF(km4_splits_ranks[[#This Row],[32 - 36 ]]="DNF","DNF",km4_splits_ranks[[#This Row],[32 km]]+km4_splits_ranks[[#This Row],[32 - 36 ]])</f>
        <v>0.11780034722222223</v>
      </c>
      <c r="AO21" s="18">
        <f>IF(km4_splits_ranks[[#This Row],[36 - 40 ]]="DNF","DNF",km4_splits_ranks[[#This Row],[36 km]]+km4_splits_ranks[[#This Row],[36 - 40 ]])</f>
        <v>0.13329275462962964</v>
      </c>
      <c r="AP21" s="23">
        <f>IF(km4_splits_ranks[[#This Row],[40 - 42 ]]="DNF","DNF",km4_splits_ranks[[#This Row],[40 km]]+km4_splits_ranks[[#This Row],[40 - 42 ]])</f>
        <v>0.14079724537037039</v>
      </c>
      <c r="AQ21" s="48">
        <f>IF(km4_splits_ranks[[#This Row],[4 km]]="DNF","DNF",RANK(km4_splits_ranks[[#This Row],[4 km]],km4_splits_ranks[4 km],1))</f>
        <v>9</v>
      </c>
      <c r="AR21" s="49">
        <f>IF(km4_splits_ranks[[#This Row],[8 km]]="DNF","DNF",RANK(km4_splits_ranks[[#This Row],[8 km]],km4_splits_ranks[8 km],1))</f>
        <v>10</v>
      </c>
      <c r="AS21" s="49">
        <f>IF(km4_splits_ranks[[#This Row],[12 km]]="DNF","DNF",RANK(km4_splits_ranks[[#This Row],[12 km]],km4_splits_ranks[12 km],1))</f>
        <v>10</v>
      </c>
      <c r="AT21" s="49">
        <f>IF(km4_splits_ranks[[#This Row],[16 km]]="DNF","DNF",RANK(km4_splits_ranks[[#This Row],[16 km]],km4_splits_ranks[16 km],1))</f>
        <v>10</v>
      </c>
      <c r="AU21" s="49">
        <f>IF(km4_splits_ranks[[#This Row],[20 km]]="DNF","DNF",RANK(km4_splits_ranks[[#This Row],[20 km]],km4_splits_ranks[20 km],1))</f>
        <v>12</v>
      </c>
      <c r="AV21" s="49">
        <f>IF(km4_splits_ranks[[#This Row],[24 km]]="DNF","DNF",RANK(km4_splits_ranks[[#This Row],[24 km]],km4_splits_ranks[24 km],1))</f>
        <v>12</v>
      </c>
      <c r="AW21" s="49">
        <f>IF(km4_splits_ranks[[#This Row],[28 km]]="DNF","DNF",RANK(km4_splits_ranks[[#This Row],[28 km]],km4_splits_ranks[28 km],1))</f>
        <v>14</v>
      </c>
      <c r="AX21" s="49">
        <f>IF(km4_splits_ranks[[#This Row],[32 km]]="DNF","DNF",RANK(km4_splits_ranks[[#This Row],[32 km]],km4_splits_ranks[32 km],1))</f>
        <v>15</v>
      </c>
      <c r="AY21" s="49">
        <f>IF(km4_splits_ranks[[#This Row],[36 km]]="DNF","DNF",RANK(km4_splits_ranks[[#This Row],[36 km]],km4_splits_ranks[36 km],1))</f>
        <v>16</v>
      </c>
      <c r="AZ21" s="49">
        <f>IF(km4_splits_ranks[[#This Row],[40 km]]="DNF","DNF",RANK(km4_splits_ranks[[#This Row],[40 km]],km4_splits_ranks[40 km],1))</f>
        <v>16</v>
      </c>
      <c r="BA21" s="49">
        <f>IF(km4_splits_ranks[[#This Row],[42 km]]="DNF","DNF",RANK(km4_splits_ranks[[#This Row],[42 km]],km4_splits_ranks[42 km],1))</f>
        <v>16</v>
      </c>
    </row>
    <row r="22" spans="2:53" x14ac:dyDescent="0.2">
      <c r="B22" s="4">
        <f>laps_times[[#This Row],[poř]]</f>
        <v>17</v>
      </c>
      <c r="C22" s="1">
        <f>laps_times[[#This Row],[s.č.]]</f>
        <v>25</v>
      </c>
      <c r="D22" s="1" t="str">
        <f>laps_times[[#This Row],[jméno]]</f>
        <v>Kucko Miroslav</v>
      </c>
      <c r="E22" s="2">
        <f>laps_times[[#This Row],[roč]]</f>
        <v>1958</v>
      </c>
      <c r="F22" s="2" t="str">
        <f>laps_times[[#This Row],[kat]]</f>
        <v>MC</v>
      </c>
      <c r="G22" s="2">
        <f>laps_times[[#This Row],[poř_kat]]</f>
        <v>2</v>
      </c>
      <c r="H22" s="1" t="str">
        <f>laps_times[[#This Row],[klub]]</f>
        <v>-</v>
      </c>
      <c r="I22" s="6">
        <f>laps_times[[#This Row],[celk. čas]]</f>
        <v>0.14114587962962963</v>
      </c>
      <c r="J22" s="29">
        <f>SUM(laps_times[[#This Row],[1]:[6]])</f>
        <v>1.2315578703703704E-2</v>
      </c>
      <c r="K22" s="30">
        <f>SUM(laps_times[[#This Row],[7]:[12]])</f>
        <v>1.2333252314814814E-2</v>
      </c>
      <c r="L22" s="30">
        <f>SUM(laps_times[[#This Row],[13]:[18]])</f>
        <v>1.2582037037037037E-2</v>
      </c>
      <c r="M22" s="30">
        <f>SUM(laps_times[[#This Row],[19]:[24]])</f>
        <v>1.2995370370370369E-2</v>
      </c>
      <c r="N22" s="30">
        <f>SUM(laps_times[[#This Row],[25]:[30]])</f>
        <v>1.3321481481481479E-2</v>
      </c>
      <c r="O22" s="30">
        <f>SUM(laps_times[[#This Row],[31]:[36]])</f>
        <v>1.3726689814814813E-2</v>
      </c>
      <c r="P22" s="30">
        <f>SUM(laps_times[[#This Row],[37]:[42]])</f>
        <v>1.3776157407407407E-2</v>
      </c>
      <c r="Q22" s="30">
        <f>SUM(laps_times[[#This Row],[43]:[48]])</f>
        <v>1.4009618055555556E-2</v>
      </c>
      <c r="R22" s="30">
        <f>SUM(laps_times[[#This Row],[49]:[54]])</f>
        <v>1.4390995370370372E-2</v>
      </c>
      <c r="S22" s="30">
        <f>SUM(laps_times[[#This Row],[55]:[60]])</f>
        <v>1.457763888888889E-2</v>
      </c>
      <c r="T22" s="31">
        <f>SUM(laps_times[[#This Row],[61]:[63]])</f>
        <v>7.1170601851851846E-3</v>
      </c>
      <c r="U22" s="45">
        <f>IF(km4_splits_ranks[[#This Row],[0 - 4 ]]="DNF","DNF",RANK(km4_splits_ranks[[#This Row],[0 - 4 ]],km4_splits_ranks[0 - 4 ],1))</f>
        <v>15</v>
      </c>
      <c r="V22" s="46">
        <f>IF(km4_splits_ranks[[#This Row],[4 - 8 ]]="DNF","DNF",RANK(km4_splits_ranks[[#This Row],[4 - 8 ]],km4_splits_ranks[4 - 8 ],1))</f>
        <v>18</v>
      </c>
      <c r="W22" s="46">
        <f>IF(km4_splits_ranks[[#This Row],[8 - 12 ]]="DNF","DNF",RANK(km4_splits_ranks[[#This Row],[8 - 12 ]],km4_splits_ranks[8 - 12 ],1))</f>
        <v>19</v>
      </c>
      <c r="X22" s="46">
        <f>IF(km4_splits_ranks[[#This Row],[12 - 16 ]]="DNF","DNF",RANK(km4_splits_ranks[[#This Row],[12 - 16 ]],km4_splits_ranks[12 - 16 ],1))</f>
        <v>21</v>
      </c>
      <c r="Y22" s="46">
        <f>IF(km4_splits_ranks[[#This Row],[16 -20 ]]="DNF","DNF",RANK(km4_splits_ranks[[#This Row],[16 -20 ]],km4_splits_ranks[16 -20 ],1))</f>
        <v>26</v>
      </c>
      <c r="Z22" s="46">
        <f>IF(km4_splits_ranks[[#This Row],[20 - 24 ]]="DNF","DNF",RANK(km4_splits_ranks[[#This Row],[20 - 24 ]],km4_splits_ranks[20 - 24 ],1))</f>
        <v>32</v>
      </c>
      <c r="AA22" s="46">
        <f>IF(km4_splits_ranks[[#This Row],[24 - 28 ]]="DNF","DNF",RANK(km4_splits_ranks[[#This Row],[24 - 28 ]],km4_splits_ranks[24 - 28 ],1))</f>
        <v>24</v>
      </c>
      <c r="AB22" s="46">
        <f>IF(km4_splits_ranks[[#This Row],[28 - 32 ]]="DNF","DNF",RANK(km4_splits_ranks[[#This Row],[28 - 32 ]],km4_splits_ranks[28 - 32 ],1))</f>
        <v>23</v>
      </c>
      <c r="AC22" s="46">
        <f>IF(km4_splits_ranks[[#This Row],[32 - 36 ]]="DNF","DNF",RANK(km4_splits_ranks[[#This Row],[32 - 36 ]],km4_splits_ranks[32 - 36 ],1))</f>
        <v>26</v>
      </c>
      <c r="AD22" s="46">
        <f>IF(km4_splits_ranks[[#This Row],[36 - 40 ]]="DNF","DNF",RANK(km4_splits_ranks[[#This Row],[36 - 40 ]],km4_splits_ranks[36 - 40 ],1))</f>
        <v>23</v>
      </c>
      <c r="AE22" s="47">
        <f>IF(km4_splits_ranks[[#This Row],[40 - 42 ]]="DNF","DNF",RANK(km4_splits_ranks[[#This Row],[40 - 42 ]],km4_splits_ranks[40 - 42 ],1))</f>
        <v>24</v>
      </c>
      <c r="AF22" s="22">
        <f>km4_splits_ranks[[#This Row],[0 - 4 ]]</f>
        <v>1.2315578703703704E-2</v>
      </c>
      <c r="AG22" s="18">
        <f>IF(km4_splits_ranks[[#This Row],[4 - 8 ]]="DNF","DNF",km4_splits_ranks[[#This Row],[4 km]]+km4_splits_ranks[[#This Row],[4 - 8 ]])</f>
        <v>2.4648831018518516E-2</v>
      </c>
      <c r="AH22" s="18">
        <f>IF(km4_splits_ranks[[#This Row],[8 - 12 ]]="DNF","DNF",km4_splits_ranks[[#This Row],[8 km]]+km4_splits_ranks[[#This Row],[8 - 12 ]])</f>
        <v>3.7230868055555554E-2</v>
      </c>
      <c r="AI22" s="18">
        <f>IF(km4_splits_ranks[[#This Row],[12 - 16 ]]="DNF","DNF",km4_splits_ranks[[#This Row],[12 km]]+km4_splits_ranks[[#This Row],[12 - 16 ]])</f>
        <v>5.0226238425925926E-2</v>
      </c>
      <c r="AJ22" s="18">
        <f>IF(km4_splits_ranks[[#This Row],[16 -20 ]]="DNF","DNF",km4_splits_ranks[[#This Row],[16 km]]+km4_splits_ranks[[#This Row],[16 -20 ]])</f>
        <v>6.3547719907407402E-2</v>
      </c>
      <c r="AK22" s="18">
        <f>IF(km4_splits_ranks[[#This Row],[20 - 24 ]]="DNF","DNF",km4_splits_ranks[[#This Row],[20 km]]+km4_splits_ranks[[#This Row],[20 - 24 ]])</f>
        <v>7.7274409722222215E-2</v>
      </c>
      <c r="AL22" s="18">
        <f>IF(km4_splits_ranks[[#This Row],[24 - 28 ]]="DNF","DNF",km4_splits_ranks[[#This Row],[24 km]]+km4_splits_ranks[[#This Row],[24 - 28 ]])</f>
        <v>9.1050567129629625E-2</v>
      </c>
      <c r="AM22" s="18">
        <f>IF(km4_splits_ranks[[#This Row],[28 - 32 ]]="DNF","DNF",km4_splits_ranks[[#This Row],[28 km]]+km4_splits_ranks[[#This Row],[28 - 32 ]])</f>
        <v>0.10506018518518519</v>
      </c>
      <c r="AN22" s="18">
        <f>IF(km4_splits_ranks[[#This Row],[32 - 36 ]]="DNF","DNF",km4_splits_ranks[[#This Row],[32 km]]+km4_splits_ranks[[#This Row],[32 - 36 ]])</f>
        <v>0.11945118055555556</v>
      </c>
      <c r="AO22" s="18">
        <f>IF(km4_splits_ranks[[#This Row],[36 - 40 ]]="DNF","DNF",km4_splits_ranks[[#This Row],[36 km]]+km4_splits_ranks[[#This Row],[36 - 40 ]])</f>
        <v>0.13402881944444445</v>
      </c>
      <c r="AP22" s="23">
        <f>IF(km4_splits_ranks[[#This Row],[40 - 42 ]]="DNF","DNF",km4_splits_ranks[[#This Row],[40 km]]+km4_splits_ranks[[#This Row],[40 - 42 ]])</f>
        <v>0.14114587962962963</v>
      </c>
      <c r="AQ22" s="48">
        <f>IF(km4_splits_ranks[[#This Row],[4 km]]="DNF","DNF",RANK(km4_splits_ranks[[#This Row],[4 km]],km4_splits_ranks[4 km],1))</f>
        <v>15</v>
      </c>
      <c r="AR22" s="49">
        <f>IF(km4_splits_ranks[[#This Row],[8 km]]="DNF","DNF",RANK(km4_splits_ranks[[#This Row],[8 km]],km4_splits_ranks[8 km],1))</f>
        <v>16</v>
      </c>
      <c r="AS22" s="49">
        <f>IF(km4_splits_ranks[[#This Row],[12 km]]="DNF","DNF",RANK(km4_splits_ranks[[#This Row],[12 km]],km4_splits_ranks[12 km],1))</f>
        <v>16</v>
      </c>
      <c r="AT22" s="49">
        <f>IF(km4_splits_ranks[[#This Row],[16 km]]="DNF","DNF",RANK(km4_splits_ranks[[#This Row],[16 km]],km4_splits_ranks[16 km],1))</f>
        <v>17</v>
      </c>
      <c r="AU22" s="49">
        <f>IF(km4_splits_ranks[[#This Row],[20 km]]="DNF","DNF",RANK(km4_splits_ranks[[#This Row],[20 km]],km4_splits_ranks[20 km],1))</f>
        <v>19</v>
      </c>
      <c r="AV22" s="49">
        <f>IF(km4_splits_ranks[[#This Row],[24 km]]="DNF","DNF",RANK(km4_splits_ranks[[#This Row],[24 km]],km4_splits_ranks[24 km],1))</f>
        <v>20</v>
      </c>
      <c r="AW22" s="49">
        <f>IF(km4_splits_ranks[[#This Row],[28 km]]="DNF","DNF",RANK(km4_splits_ranks[[#This Row],[28 km]],km4_splits_ranks[28 km],1))</f>
        <v>20</v>
      </c>
      <c r="AX22" s="49">
        <f>IF(km4_splits_ranks[[#This Row],[32 km]]="DNF","DNF",RANK(km4_splits_ranks[[#This Row],[32 km]],km4_splits_ranks[32 km],1))</f>
        <v>19</v>
      </c>
      <c r="AY22" s="49">
        <f>IF(km4_splits_ranks[[#This Row],[36 km]]="DNF","DNF",RANK(km4_splits_ranks[[#This Row],[36 km]],km4_splits_ranks[36 km],1))</f>
        <v>18</v>
      </c>
      <c r="AZ22" s="49">
        <f>IF(km4_splits_ranks[[#This Row],[40 km]]="DNF","DNF",RANK(km4_splits_ranks[[#This Row],[40 km]],km4_splits_ranks[40 km],1))</f>
        <v>17</v>
      </c>
      <c r="BA22" s="49">
        <f>IF(km4_splits_ranks[[#This Row],[42 km]]="DNF","DNF",RANK(km4_splits_ranks[[#This Row],[42 km]],km4_splits_ranks[42 km],1))</f>
        <v>17</v>
      </c>
    </row>
    <row r="23" spans="2:53" x14ac:dyDescent="0.2">
      <c r="B23" s="4">
        <f>laps_times[[#This Row],[poř]]</f>
        <v>18</v>
      </c>
      <c r="C23" s="1">
        <f>laps_times[[#This Row],[s.č.]]</f>
        <v>5</v>
      </c>
      <c r="D23" s="1" t="str">
        <f>laps_times[[#This Row],[jméno]]</f>
        <v>Simon Alexander</v>
      </c>
      <c r="E23" s="2">
        <f>laps_times[[#This Row],[roč]]</f>
        <v>1947</v>
      </c>
      <c r="F23" s="2" t="str">
        <f>laps_times[[#This Row],[kat]]</f>
        <v>MD</v>
      </c>
      <c r="G23" s="2">
        <f>laps_times[[#This Row],[poř_kat]]</f>
        <v>1</v>
      </c>
      <c r="H23" s="1" t="str">
        <f>laps_times[[#This Row],[klub]]</f>
        <v>DS Žilina</v>
      </c>
      <c r="I23" s="6">
        <f>laps_times[[#This Row],[celk. čas]]</f>
        <v>0.14141000000000001</v>
      </c>
      <c r="J23" s="29">
        <f>SUM(laps_times[[#This Row],[1]:[6]])</f>
        <v>1.2767997685185186E-2</v>
      </c>
      <c r="K23" s="30">
        <f>SUM(laps_times[[#This Row],[7]:[12]])</f>
        <v>1.2658796296296298E-2</v>
      </c>
      <c r="L23" s="30">
        <f>SUM(laps_times[[#This Row],[13]:[18]])</f>
        <v>1.2741215277777778E-2</v>
      </c>
      <c r="M23" s="30">
        <f>SUM(laps_times[[#This Row],[19]:[24]])</f>
        <v>1.2969224537037038E-2</v>
      </c>
      <c r="N23" s="30">
        <f>SUM(laps_times[[#This Row],[25]:[30]])</f>
        <v>1.3185208333333334E-2</v>
      </c>
      <c r="O23" s="30">
        <f>SUM(laps_times[[#This Row],[31]:[36]])</f>
        <v>1.3387523148148148E-2</v>
      </c>
      <c r="P23" s="30">
        <f>SUM(laps_times[[#This Row],[37]:[42]])</f>
        <v>1.3667337962962963E-2</v>
      </c>
      <c r="Q23" s="30">
        <f>SUM(laps_times[[#This Row],[43]:[48]])</f>
        <v>1.4472638888888889E-2</v>
      </c>
      <c r="R23" s="30">
        <f>SUM(laps_times[[#This Row],[49]:[54]])</f>
        <v>1.4138692129629628E-2</v>
      </c>
      <c r="S23" s="30">
        <f>SUM(laps_times[[#This Row],[55]:[60]])</f>
        <v>1.4354594907407408E-2</v>
      </c>
      <c r="T23" s="31">
        <f>SUM(laps_times[[#This Row],[61]:[63]])</f>
        <v>7.0667708333333338E-3</v>
      </c>
      <c r="U23" s="45">
        <f>IF(km4_splits_ranks[[#This Row],[0 - 4 ]]="DNF","DNF",RANK(km4_splits_ranks[[#This Row],[0 - 4 ]],km4_splits_ranks[0 - 4 ],1))</f>
        <v>22</v>
      </c>
      <c r="V23" s="46">
        <f>IF(km4_splits_ranks[[#This Row],[4 - 8 ]]="DNF","DNF",RANK(km4_splits_ranks[[#This Row],[4 - 8 ]],km4_splits_ranks[4 - 8 ],1))</f>
        <v>23</v>
      </c>
      <c r="W23" s="46">
        <f>IF(km4_splits_ranks[[#This Row],[8 - 12 ]]="DNF","DNF",RANK(km4_splits_ranks[[#This Row],[8 - 12 ]],km4_splits_ranks[8 - 12 ],1))</f>
        <v>23</v>
      </c>
      <c r="X23" s="46">
        <f>IF(km4_splits_ranks[[#This Row],[12 - 16 ]]="DNF","DNF",RANK(km4_splits_ranks[[#This Row],[12 - 16 ]],km4_splits_ranks[12 - 16 ],1))</f>
        <v>20</v>
      </c>
      <c r="Y23" s="46">
        <f>IF(km4_splits_ranks[[#This Row],[16 -20 ]]="DNF","DNF",RANK(km4_splits_ranks[[#This Row],[16 -20 ]],km4_splits_ranks[16 -20 ],1))</f>
        <v>21</v>
      </c>
      <c r="Z23" s="46">
        <f>IF(km4_splits_ranks[[#This Row],[20 - 24 ]]="DNF","DNF",RANK(km4_splits_ranks[[#This Row],[20 - 24 ]],km4_splits_ranks[20 - 24 ],1))</f>
        <v>20</v>
      </c>
      <c r="AA23" s="46">
        <f>IF(km4_splits_ranks[[#This Row],[24 - 28 ]]="DNF","DNF",RANK(km4_splits_ranks[[#This Row],[24 - 28 ]],km4_splits_ranks[24 - 28 ],1))</f>
        <v>22</v>
      </c>
      <c r="AB23" s="46">
        <f>IF(km4_splits_ranks[[#This Row],[28 - 32 ]]="DNF","DNF",RANK(km4_splits_ranks[[#This Row],[28 - 32 ]],km4_splits_ranks[28 - 32 ],1))</f>
        <v>31</v>
      </c>
      <c r="AC23" s="46">
        <f>IF(km4_splits_ranks[[#This Row],[32 - 36 ]]="DNF","DNF",RANK(km4_splits_ranks[[#This Row],[32 - 36 ]],km4_splits_ranks[32 - 36 ],1))</f>
        <v>21</v>
      </c>
      <c r="AD23" s="46">
        <f>IF(km4_splits_ranks[[#This Row],[36 - 40 ]]="DNF","DNF",RANK(km4_splits_ranks[[#This Row],[36 - 40 ]],km4_splits_ranks[36 - 40 ],1))</f>
        <v>18</v>
      </c>
      <c r="AE23" s="47">
        <f>IF(km4_splits_ranks[[#This Row],[40 - 42 ]]="DNF","DNF",RANK(km4_splits_ranks[[#This Row],[40 - 42 ]],km4_splits_ranks[40 - 42 ],1))</f>
        <v>21</v>
      </c>
      <c r="AF23" s="22">
        <f>km4_splits_ranks[[#This Row],[0 - 4 ]]</f>
        <v>1.2767997685185186E-2</v>
      </c>
      <c r="AG23" s="18">
        <f>IF(km4_splits_ranks[[#This Row],[4 - 8 ]]="DNF","DNF",km4_splits_ranks[[#This Row],[4 km]]+km4_splits_ranks[[#This Row],[4 - 8 ]])</f>
        <v>2.5426793981481483E-2</v>
      </c>
      <c r="AH23" s="18">
        <f>IF(km4_splits_ranks[[#This Row],[8 - 12 ]]="DNF","DNF",km4_splits_ranks[[#This Row],[8 km]]+km4_splits_ranks[[#This Row],[8 - 12 ]])</f>
        <v>3.8168009259259263E-2</v>
      </c>
      <c r="AI23" s="18">
        <f>IF(km4_splits_ranks[[#This Row],[12 - 16 ]]="DNF","DNF",km4_splits_ranks[[#This Row],[12 km]]+km4_splits_ranks[[#This Row],[12 - 16 ]])</f>
        <v>5.1137233796296297E-2</v>
      </c>
      <c r="AJ23" s="18">
        <f>IF(km4_splits_ranks[[#This Row],[16 -20 ]]="DNF","DNF",km4_splits_ranks[[#This Row],[16 km]]+km4_splits_ranks[[#This Row],[16 -20 ]])</f>
        <v>6.4322442129629634E-2</v>
      </c>
      <c r="AK23" s="18">
        <f>IF(km4_splits_ranks[[#This Row],[20 - 24 ]]="DNF","DNF",km4_splits_ranks[[#This Row],[20 km]]+km4_splits_ranks[[#This Row],[20 - 24 ]])</f>
        <v>7.7709965277777779E-2</v>
      </c>
      <c r="AL23" s="18">
        <f>IF(km4_splits_ranks[[#This Row],[24 - 28 ]]="DNF","DNF",km4_splits_ranks[[#This Row],[24 km]]+km4_splits_ranks[[#This Row],[24 - 28 ]])</f>
        <v>9.137730324074074E-2</v>
      </c>
      <c r="AM23" s="18">
        <f>IF(km4_splits_ranks[[#This Row],[28 - 32 ]]="DNF","DNF",km4_splits_ranks[[#This Row],[28 km]]+km4_splits_ranks[[#This Row],[28 - 32 ]])</f>
        <v>0.10584994212962963</v>
      </c>
      <c r="AN23" s="18">
        <f>IF(km4_splits_ranks[[#This Row],[32 - 36 ]]="DNF","DNF",km4_splits_ranks[[#This Row],[32 km]]+km4_splits_ranks[[#This Row],[32 - 36 ]])</f>
        <v>0.11998863425925926</v>
      </c>
      <c r="AO23" s="18">
        <f>IF(km4_splits_ranks[[#This Row],[36 - 40 ]]="DNF","DNF",km4_splits_ranks[[#This Row],[36 km]]+km4_splits_ranks[[#This Row],[36 - 40 ]])</f>
        <v>0.13434322916666666</v>
      </c>
      <c r="AP23" s="23">
        <f>IF(km4_splits_ranks[[#This Row],[40 - 42 ]]="DNF","DNF",km4_splits_ranks[[#This Row],[40 km]]+km4_splits_ranks[[#This Row],[40 - 42 ]])</f>
        <v>0.14141000000000001</v>
      </c>
      <c r="AQ23" s="48">
        <f>IF(km4_splits_ranks[[#This Row],[4 km]]="DNF","DNF",RANK(km4_splits_ranks[[#This Row],[4 km]],km4_splits_ranks[4 km],1))</f>
        <v>22</v>
      </c>
      <c r="AR23" s="49">
        <f>IF(km4_splits_ranks[[#This Row],[8 km]]="DNF","DNF",RANK(km4_splits_ranks[[#This Row],[8 km]],km4_splits_ranks[8 km],1))</f>
        <v>22</v>
      </c>
      <c r="AS23" s="49">
        <f>IF(km4_splits_ranks[[#This Row],[12 km]]="DNF","DNF",RANK(km4_splits_ranks[[#This Row],[12 km]],km4_splits_ranks[12 km],1))</f>
        <v>22</v>
      </c>
      <c r="AT23" s="49">
        <f>IF(km4_splits_ranks[[#This Row],[16 km]]="DNF","DNF",RANK(km4_splits_ranks[[#This Row],[16 km]],km4_splits_ranks[16 km],1))</f>
        <v>21</v>
      </c>
      <c r="AU23" s="49">
        <f>IF(km4_splits_ranks[[#This Row],[20 km]]="DNF","DNF",RANK(km4_splits_ranks[[#This Row],[20 km]],km4_splits_ranks[20 km],1))</f>
        <v>21</v>
      </c>
      <c r="AV23" s="49">
        <f>IF(km4_splits_ranks[[#This Row],[24 km]]="DNF","DNF",RANK(km4_splits_ranks[[#This Row],[24 km]],km4_splits_ranks[24 km],1))</f>
        <v>21</v>
      </c>
      <c r="AW23" s="49">
        <f>IF(km4_splits_ranks[[#This Row],[28 km]]="DNF","DNF",RANK(km4_splits_ranks[[#This Row],[28 km]],km4_splits_ranks[28 km],1))</f>
        <v>21</v>
      </c>
      <c r="AX23" s="49">
        <f>IF(km4_splits_ranks[[#This Row],[32 km]]="DNF","DNF",RANK(km4_splits_ranks[[#This Row],[32 km]],km4_splits_ranks[32 km],1))</f>
        <v>20</v>
      </c>
      <c r="AY23" s="49">
        <f>IF(km4_splits_ranks[[#This Row],[36 km]]="DNF","DNF",RANK(km4_splits_ranks[[#This Row],[36 km]],km4_splits_ranks[36 km],1))</f>
        <v>19</v>
      </c>
      <c r="AZ23" s="49">
        <f>IF(km4_splits_ranks[[#This Row],[40 km]]="DNF","DNF",RANK(km4_splits_ranks[[#This Row],[40 km]],km4_splits_ranks[40 km],1))</f>
        <v>18</v>
      </c>
      <c r="BA23" s="49">
        <f>IF(km4_splits_ranks[[#This Row],[42 km]]="DNF","DNF",RANK(km4_splits_ranks[[#This Row],[42 km]],km4_splits_ranks[42 km],1))</f>
        <v>18</v>
      </c>
    </row>
    <row r="24" spans="2:53" x14ac:dyDescent="0.2">
      <c r="B24" s="4">
        <f>laps_times[[#This Row],[poř]]</f>
        <v>19</v>
      </c>
      <c r="C24" s="1">
        <f>laps_times[[#This Row],[s.č.]]</f>
        <v>42</v>
      </c>
      <c r="D24" s="1" t="str">
        <f>laps_times[[#This Row],[jméno]]</f>
        <v>Vosátka Zdeněk</v>
      </c>
      <c r="E24" s="2">
        <f>laps_times[[#This Row],[roč]]</f>
        <v>1963</v>
      </c>
      <c r="F24" s="2" t="str">
        <f>laps_times[[#This Row],[kat]]</f>
        <v>MC</v>
      </c>
      <c r="G24" s="2">
        <f>laps_times[[#This Row],[poř_kat]]</f>
        <v>3</v>
      </c>
      <c r="H24" s="1" t="str">
        <f>laps_times[[#This Row],[klub]]</f>
        <v>Atletika Písek</v>
      </c>
      <c r="I24" s="6">
        <f>laps_times[[#This Row],[celk. čas]]</f>
        <v>0.14256694444444443</v>
      </c>
      <c r="J24" s="29">
        <f>SUM(laps_times[[#This Row],[1]:[6]])</f>
        <v>1.3876782407407409E-2</v>
      </c>
      <c r="K24" s="30">
        <f>SUM(laps_times[[#This Row],[7]:[12]])</f>
        <v>1.3131805555555556E-2</v>
      </c>
      <c r="L24" s="30">
        <f>SUM(laps_times[[#This Row],[13]:[18]])</f>
        <v>1.3091793981481482E-2</v>
      </c>
      <c r="M24" s="30">
        <f>SUM(laps_times[[#This Row],[19]:[24]])</f>
        <v>1.3102673611111112E-2</v>
      </c>
      <c r="N24" s="30">
        <f>SUM(laps_times[[#This Row],[25]:[30]])</f>
        <v>1.3226469907407409E-2</v>
      </c>
      <c r="O24" s="30">
        <f>SUM(laps_times[[#This Row],[31]:[36]])</f>
        <v>1.3334305555555556E-2</v>
      </c>
      <c r="P24" s="30">
        <f>SUM(laps_times[[#This Row],[37]:[42]])</f>
        <v>1.3517546296296297E-2</v>
      </c>
      <c r="Q24" s="30">
        <f>SUM(laps_times[[#This Row],[43]:[48]])</f>
        <v>1.3866990740740742E-2</v>
      </c>
      <c r="R24" s="30">
        <f>SUM(laps_times[[#This Row],[49]:[54]])</f>
        <v>1.4151805555555555E-2</v>
      </c>
      <c r="S24" s="30">
        <f>SUM(laps_times[[#This Row],[55]:[60]])</f>
        <v>1.4394942129629629E-2</v>
      </c>
      <c r="T24" s="31">
        <f>SUM(laps_times[[#This Row],[61]:[63]])</f>
        <v>6.8718287037037029E-3</v>
      </c>
      <c r="U24" s="45">
        <f>IF(km4_splits_ranks[[#This Row],[0 - 4 ]]="DNF","DNF",RANK(km4_splits_ranks[[#This Row],[0 - 4 ]],km4_splits_ranks[0 - 4 ],1))</f>
        <v>32</v>
      </c>
      <c r="V24" s="46">
        <f>IF(km4_splits_ranks[[#This Row],[4 - 8 ]]="DNF","DNF",RANK(km4_splits_ranks[[#This Row],[4 - 8 ]],km4_splits_ranks[4 - 8 ],1))</f>
        <v>34</v>
      </c>
      <c r="W24" s="46">
        <f>IF(km4_splits_ranks[[#This Row],[8 - 12 ]]="DNF","DNF",RANK(km4_splits_ranks[[#This Row],[8 - 12 ]],km4_splits_ranks[8 - 12 ],1))</f>
        <v>31</v>
      </c>
      <c r="X24" s="46">
        <f>IF(km4_splits_ranks[[#This Row],[12 - 16 ]]="DNF","DNF",RANK(km4_splits_ranks[[#This Row],[12 - 16 ]],km4_splits_ranks[12 - 16 ],1))</f>
        <v>23</v>
      </c>
      <c r="Y24" s="46">
        <f>IF(km4_splits_ranks[[#This Row],[16 -20 ]]="DNF","DNF",RANK(km4_splits_ranks[[#This Row],[16 -20 ]],km4_splits_ranks[16 -20 ],1))</f>
        <v>22</v>
      </c>
      <c r="Z24" s="46">
        <f>IF(km4_splits_ranks[[#This Row],[20 - 24 ]]="DNF","DNF",RANK(km4_splits_ranks[[#This Row],[20 - 24 ]],km4_splits_ranks[20 - 24 ],1))</f>
        <v>18</v>
      </c>
      <c r="AA24" s="46">
        <f>IF(km4_splits_ranks[[#This Row],[24 - 28 ]]="DNF","DNF",RANK(km4_splits_ranks[[#This Row],[24 - 28 ]],km4_splits_ranks[24 - 28 ],1))</f>
        <v>18</v>
      </c>
      <c r="AB24" s="46">
        <f>IF(km4_splits_ranks[[#This Row],[28 - 32 ]]="DNF","DNF",RANK(km4_splits_ranks[[#This Row],[28 - 32 ]],km4_splits_ranks[28 - 32 ],1))</f>
        <v>20</v>
      </c>
      <c r="AC24" s="46">
        <f>IF(km4_splits_ranks[[#This Row],[32 - 36 ]]="DNF","DNF",RANK(km4_splits_ranks[[#This Row],[32 - 36 ]],km4_splits_ranks[32 - 36 ],1))</f>
        <v>22</v>
      </c>
      <c r="AD24" s="46">
        <f>IF(km4_splits_ranks[[#This Row],[36 - 40 ]]="DNF","DNF",RANK(km4_splits_ranks[[#This Row],[36 - 40 ]],km4_splits_ranks[36 - 40 ],1))</f>
        <v>19</v>
      </c>
      <c r="AE24" s="47">
        <f>IF(km4_splits_ranks[[#This Row],[40 - 42 ]]="DNF","DNF",RANK(km4_splits_ranks[[#This Row],[40 - 42 ]],km4_splits_ranks[40 - 42 ],1))</f>
        <v>18</v>
      </c>
      <c r="AF24" s="22">
        <f>km4_splits_ranks[[#This Row],[0 - 4 ]]</f>
        <v>1.3876782407407409E-2</v>
      </c>
      <c r="AG24" s="18">
        <f>IF(km4_splits_ranks[[#This Row],[4 - 8 ]]="DNF","DNF",km4_splits_ranks[[#This Row],[4 km]]+km4_splits_ranks[[#This Row],[4 - 8 ]])</f>
        <v>2.7008587962962967E-2</v>
      </c>
      <c r="AH24" s="18">
        <f>IF(km4_splits_ranks[[#This Row],[8 - 12 ]]="DNF","DNF",km4_splits_ranks[[#This Row],[8 km]]+km4_splits_ranks[[#This Row],[8 - 12 ]])</f>
        <v>4.0100381944444451E-2</v>
      </c>
      <c r="AI24" s="18">
        <f>IF(km4_splits_ranks[[#This Row],[12 - 16 ]]="DNF","DNF",km4_splits_ranks[[#This Row],[12 km]]+km4_splits_ranks[[#This Row],[12 - 16 ]])</f>
        <v>5.3203055555555559E-2</v>
      </c>
      <c r="AJ24" s="18">
        <f>IF(km4_splits_ranks[[#This Row],[16 -20 ]]="DNF","DNF",km4_splits_ranks[[#This Row],[16 km]]+km4_splits_ranks[[#This Row],[16 -20 ]])</f>
        <v>6.6429525462962963E-2</v>
      </c>
      <c r="AK24" s="18">
        <f>IF(km4_splits_ranks[[#This Row],[20 - 24 ]]="DNF","DNF",km4_splits_ranks[[#This Row],[20 km]]+km4_splits_ranks[[#This Row],[20 - 24 ]])</f>
        <v>7.9763831018518513E-2</v>
      </c>
      <c r="AL24" s="18">
        <f>IF(km4_splits_ranks[[#This Row],[24 - 28 ]]="DNF","DNF",km4_splits_ranks[[#This Row],[24 km]]+km4_splits_ranks[[#This Row],[24 - 28 ]])</f>
        <v>9.3281377314814812E-2</v>
      </c>
      <c r="AM24" s="18">
        <f>IF(km4_splits_ranks[[#This Row],[28 - 32 ]]="DNF","DNF",km4_splits_ranks[[#This Row],[28 km]]+km4_splits_ranks[[#This Row],[28 - 32 ]])</f>
        <v>0.10714836805555555</v>
      </c>
      <c r="AN24" s="18">
        <f>IF(km4_splits_ranks[[#This Row],[32 - 36 ]]="DNF","DNF",km4_splits_ranks[[#This Row],[32 km]]+km4_splits_ranks[[#This Row],[32 - 36 ]])</f>
        <v>0.1213001736111111</v>
      </c>
      <c r="AO24" s="18">
        <f>IF(km4_splits_ranks[[#This Row],[36 - 40 ]]="DNF","DNF",km4_splits_ranks[[#This Row],[36 km]]+km4_splits_ranks[[#This Row],[36 - 40 ]])</f>
        <v>0.13569511574074072</v>
      </c>
      <c r="AP24" s="23">
        <f>IF(km4_splits_ranks[[#This Row],[40 - 42 ]]="DNF","DNF",km4_splits_ranks[[#This Row],[40 km]]+km4_splits_ranks[[#This Row],[40 - 42 ]])</f>
        <v>0.14256694444444443</v>
      </c>
      <c r="AQ24" s="48">
        <f>IF(km4_splits_ranks[[#This Row],[4 km]]="DNF","DNF",RANK(km4_splits_ranks[[#This Row],[4 km]],km4_splits_ranks[4 km],1))</f>
        <v>32</v>
      </c>
      <c r="AR24" s="49">
        <f>IF(km4_splits_ranks[[#This Row],[8 km]]="DNF","DNF",RANK(km4_splits_ranks[[#This Row],[8 km]],km4_splits_ranks[8 km],1))</f>
        <v>34</v>
      </c>
      <c r="AS24" s="49">
        <f>IF(km4_splits_ranks[[#This Row],[12 km]]="DNF","DNF",RANK(km4_splits_ranks[[#This Row],[12 km]],km4_splits_ranks[12 km],1))</f>
        <v>32</v>
      </c>
      <c r="AT24" s="49">
        <f>IF(km4_splits_ranks[[#This Row],[16 km]]="DNF","DNF",RANK(km4_splits_ranks[[#This Row],[16 km]],km4_splits_ranks[16 km],1))</f>
        <v>29</v>
      </c>
      <c r="AU24" s="49">
        <f>IF(km4_splits_ranks[[#This Row],[20 km]]="DNF","DNF",RANK(km4_splits_ranks[[#This Row],[20 km]],km4_splits_ranks[20 km],1))</f>
        <v>26</v>
      </c>
      <c r="AV24" s="49">
        <f>IF(km4_splits_ranks[[#This Row],[24 km]]="DNF","DNF",RANK(km4_splits_ranks[[#This Row],[24 km]],km4_splits_ranks[24 km],1))</f>
        <v>24</v>
      </c>
      <c r="AW24" s="49">
        <f>IF(km4_splits_ranks[[#This Row],[28 km]]="DNF","DNF",RANK(km4_splits_ranks[[#This Row],[28 km]],km4_splits_ranks[28 km],1))</f>
        <v>22</v>
      </c>
      <c r="AX24" s="49">
        <f>IF(km4_splits_ranks[[#This Row],[32 km]]="DNF","DNF",RANK(km4_splits_ranks[[#This Row],[32 km]],km4_splits_ranks[32 km],1))</f>
        <v>22</v>
      </c>
      <c r="AY24" s="49">
        <f>IF(km4_splits_ranks[[#This Row],[36 km]]="DNF","DNF",RANK(km4_splits_ranks[[#This Row],[36 km]],km4_splits_ranks[36 km],1))</f>
        <v>21</v>
      </c>
      <c r="AZ24" s="49">
        <f>IF(km4_splits_ranks[[#This Row],[40 km]]="DNF","DNF",RANK(km4_splits_ranks[[#This Row],[40 km]],km4_splits_ranks[40 km],1))</f>
        <v>19</v>
      </c>
      <c r="BA24" s="49">
        <f>IF(km4_splits_ranks[[#This Row],[42 km]]="DNF","DNF",RANK(km4_splits_ranks[[#This Row],[42 km]],km4_splits_ranks[42 km],1))</f>
        <v>19</v>
      </c>
    </row>
    <row r="25" spans="2:53" x14ac:dyDescent="0.2">
      <c r="B25" s="4">
        <f>laps_times[[#This Row],[poř]]</f>
        <v>20</v>
      </c>
      <c r="C25" s="1">
        <f>laps_times[[#This Row],[s.č.]]</f>
        <v>31</v>
      </c>
      <c r="D25" s="1" t="str">
        <f>laps_times[[#This Row],[jméno]]</f>
        <v>Tomášek Jan</v>
      </c>
      <c r="E25" s="2">
        <f>laps_times[[#This Row],[roč]]</f>
        <v>1976</v>
      </c>
      <c r="F25" s="2" t="str">
        <f>laps_times[[#This Row],[kat]]</f>
        <v>MA</v>
      </c>
      <c r="G25" s="2">
        <f>laps_times[[#This Row],[poř_kat]]</f>
        <v>6</v>
      </c>
      <c r="H25" s="1" t="str">
        <f>laps_times[[#This Row],[klub]]</f>
        <v>-</v>
      </c>
      <c r="I25" s="6">
        <f>laps_times[[#This Row],[celk. čas]]</f>
        <v>0.14298949074074074</v>
      </c>
      <c r="J25" s="29">
        <f>SUM(laps_times[[#This Row],[1]:[6]])</f>
        <v>1.4290590277777779E-2</v>
      </c>
      <c r="K25" s="30">
        <f>SUM(laps_times[[#This Row],[7]:[12]])</f>
        <v>1.3582766203703705E-2</v>
      </c>
      <c r="L25" s="30">
        <f>SUM(laps_times[[#This Row],[13]:[18]])</f>
        <v>1.3555659722222224E-2</v>
      </c>
      <c r="M25" s="30">
        <f>SUM(laps_times[[#This Row],[19]:[24]])</f>
        <v>1.3985138888888889E-2</v>
      </c>
      <c r="N25" s="30">
        <f>SUM(laps_times[[#This Row],[25]:[30]])</f>
        <v>1.3375590277777778E-2</v>
      </c>
      <c r="O25" s="30">
        <f>SUM(laps_times[[#This Row],[31]:[36]])</f>
        <v>1.3350601851851851E-2</v>
      </c>
      <c r="P25" s="30">
        <f>SUM(laps_times[[#This Row],[37]:[42]])</f>
        <v>1.3471724537037036E-2</v>
      </c>
      <c r="Q25" s="30">
        <f>SUM(laps_times[[#This Row],[43]:[48]])</f>
        <v>1.3566145833333333E-2</v>
      </c>
      <c r="R25" s="30">
        <f>SUM(laps_times[[#This Row],[49]:[54]])</f>
        <v>1.3565833333333334E-2</v>
      </c>
      <c r="S25" s="30">
        <f>SUM(laps_times[[#This Row],[55]:[60]])</f>
        <v>1.3445138888888888E-2</v>
      </c>
      <c r="T25" s="31">
        <f>SUM(laps_times[[#This Row],[61]:[63]])</f>
        <v>6.8003009259259249E-3</v>
      </c>
      <c r="U25" s="45">
        <f>IF(km4_splits_ranks[[#This Row],[0 - 4 ]]="DNF","DNF",RANK(km4_splits_ranks[[#This Row],[0 - 4 ]],km4_splits_ranks[0 - 4 ],1))</f>
        <v>54</v>
      </c>
      <c r="V25" s="46">
        <f>IF(km4_splits_ranks[[#This Row],[4 - 8 ]]="DNF","DNF",RANK(km4_splits_ranks[[#This Row],[4 - 8 ]],km4_splits_ranks[4 - 8 ],1))</f>
        <v>49</v>
      </c>
      <c r="W25" s="46">
        <f>IF(km4_splits_ranks[[#This Row],[8 - 12 ]]="DNF","DNF",RANK(km4_splits_ranks[[#This Row],[8 - 12 ]],km4_splits_ranks[8 - 12 ],1))</f>
        <v>47</v>
      </c>
      <c r="X25" s="46">
        <f>IF(km4_splits_ranks[[#This Row],[12 - 16 ]]="DNF","DNF",RANK(km4_splits_ranks[[#This Row],[12 - 16 ]],km4_splits_ranks[12 - 16 ],1))</f>
        <v>56</v>
      </c>
      <c r="Y25" s="46">
        <f>IF(km4_splits_ranks[[#This Row],[16 -20 ]]="DNF","DNF",RANK(km4_splits_ranks[[#This Row],[16 -20 ]],km4_splits_ranks[16 -20 ],1))</f>
        <v>28</v>
      </c>
      <c r="Z25" s="46">
        <f>IF(km4_splits_ranks[[#This Row],[20 - 24 ]]="DNF","DNF",RANK(km4_splits_ranks[[#This Row],[20 - 24 ]],km4_splits_ranks[20 - 24 ],1))</f>
        <v>19</v>
      </c>
      <c r="AA25" s="46">
        <f>IF(km4_splits_ranks[[#This Row],[24 - 28 ]]="DNF","DNF",RANK(km4_splits_ranks[[#This Row],[24 - 28 ]],km4_splits_ranks[24 - 28 ],1))</f>
        <v>17</v>
      </c>
      <c r="AB25" s="46">
        <f>IF(km4_splits_ranks[[#This Row],[28 - 32 ]]="DNF","DNF",RANK(km4_splits_ranks[[#This Row],[28 - 32 ]],km4_splits_ranks[28 - 32 ],1))</f>
        <v>18</v>
      </c>
      <c r="AC25" s="46">
        <f>IF(km4_splits_ranks[[#This Row],[32 - 36 ]]="DNF","DNF",RANK(km4_splits_ranks[[#This Row],[32 - 36 ]],km4_splits_ranks[32 - 36 ],1))</f>
        <v>14</v>
      </c>
      <c r="AD25" s="46">
        <f>IF(km4_splits_ranks[[#This Row],[36 - 40 ]]="DNF","DNF",RANK(km4_splits_ranks[[#This Row],[36 - 40 ]],km4_splits_ranks[36 - 40 ],1))</f>
        <v>13</v>
      </c>
      <c r="AE25" s="47">
        <f>IF(km4_splits_ranks[[#This Row],[40 - 42 ]]="DNF","DNF",RANK(km4_splits_ranks[[#This Row],[40 - 42 ]],km4_splits_ranks[40 - 42 ],1))</f>
        <v>16</v>
      </c>
      <c r="AF25" s="22">
        <f>km4_splits_ranks[[#This Row],[0 - 4 ]]</f>
        <v>1.4290590277777779E-2</v>
      </c>
      <c r="AG25" s="18">
        <f>IF(km4_splits_ranks[[#This Row],[4 - 8 ]]="DNF","DNF",km4_splits_ranks[[#This Row],[4 km]]+km4_splits_ranks[[#This Row],[4 - 8 ]])</f>
        <v>2.7873356481481482E-2</v>
      </c>
      <c r="AH25" s="18">
        <f>IF(km4_splits_ranks[[#This Row],[8 - 12 ]]="DNF","DNF",km4_splits_ranks[[#This Row],[8 km]]+km4_splits_ranks[[#This Row],[8 - 12 ]])</f>
        <v>4.1429016203703706E-2</v>
      </c>
      <c r="AI25" s="18">
        <f>IF(km4_splits_ranks[[#This Row],[12 - 16 ]]="DNF","DNF",km4_splits_ranks[[#This Row],[12 km]]+km4_splits_ranks[[#This Row],[12 - 16 ]])</f>
        <v>5.5414155092592593E-2</v>
      </c>
      <c r="AJ25" s="18">
        <f>IF(km4_splits_ranks[[#This Row],[16 -20 ]]="DNF","DNF",km4_splits_ranks[[#This Row],[16 km]]+km4_splits_ranks[[#This Row],[16 -20 ]])</f>
        <v>6.8789745370370373E-2</v>
      </c>
      <c r="AK25" s="18">
        <f>IF(km4_splits_ranks[[#This Row],[20 - 24 ]]="DNF","DNF",km4_splits_ranks[[#This Row],[20 km]]+km4_splits_ranks[[#This Row],[20 - 24 ]])</f>
        <v>8.2140347222222229E-2</v>
      </c>
      <c r="AL25" s="18">
        <f>IF(km4_splits_ranks[[#This Row],[24 - 28 ]]="DNF","DNF",km4_splits_ranks[[#This Row],[24 km]]+km4_splits_ranks[[#This Row],[24 - 28 ]])</f>
        <v>9.5612071759259259E-2</v>
      </c>
      <c r="AM25" s="18">
        <f>IF(km4_splits_ranks[[#This Row],[28 - 32 ]]="DNF","DNF",km4_splits_ranks[[#This Row],[28 km]]+km4_splits_ranks[[#This Row],[28 - 32 ]])</f>
        <v>0.10917821759259259</v>
      </c>
      <c r="AN25" s="18">
        <f>IF(km4_splits_ranks[[#This Row],[32 - 36 ]]="DNF","DNF",km4_splits_ranks[[#This Row],[32 km]]+km4_splits_ranks[[#This Row],[32 - 36 ]])</f>
        <v>0.12274405092592593</v>
      </c>
      <c r="AO25" s="18">
        <f>IF(km4_splits_ranks[[#This Row],[36 - 40 ]]="DNF","DNF",km4_splits_ranks[[#This Row],[36 km]]+km4_splits_ranks[[#This Row],[36 - 40 ]])</f>
        <v>0.13618918981481482</v>
      </c>
      <c r="AP25" s="23">
        <f>IF(km4_splits_ranks[[#This Row],[40 - 42 ]]="DNF","DNF",km4_splits_ranks[[#This Row],[40 km]]+km4_splits_ranks[[#This Row],[40 - 42 ]])</f>
        <v>0.14298949074074074</v>
      </c>
      <c r="AQ25" s="48">
        <f>IF(km4_splits_ranks[[#This Row],[4 km]]="DNF","DNF",RANK(km4_splits_ranks[[#This Row],[4 km]],km4_splits_ranks[4 km],1))</f>
        <v>54</v>
      </c>
      <c r="AR25" s="49">
        <f>IF(km4_splits_ranks[[#This Row],[8 km]]="DNF","DNF",RANK(km4_splits_ranks[[#This Row],[8 km]],km4_splits_ranks[8 km],1))</f>
        <v>51</v>
      </c>
      <c r="AS25" s="49">
        <f>IF(km4_splits_ranks[[#This Row],[12 km]]="DNF","DNF",RANK(km4_splits_ranks[[#This Row],[12 km]],km4_splits_ranks[12 km],1))</f>
        <v>47</v>
      </c>
      <c r="AT25" s="49">
        <f>IF(km4_splits_ranks[[#This Row],[16 km]]="DNF","DNF",RANK(km4_splits_ranks[[#This Row],[16 km]],km4_splits_ranks[16 km],1))</f>
        <v>50</v>
      </c>
      <c r="AU25" s="49">
        <f>IF(km4_splits_ranks[[#This Row],[20 km]]="DNF","DNF",RANK(km4_splits_ranks[[#This Row],[20 km]],km4_splits_ranks[20 km],1))</f>
        <v>44</v>
      </c>
      <c r="AV25" s="49">
        <f>IF(km4_splits_ranks[[#This Row],[24 km]]="DNF","DNF",RANK(km4_splits_ranks[[#This Row],[24 km]],km4_splits_ranks[24 km],1))</f>
        <v>38</v>
      </c>
      <c r="AW25" s="49">
        <f>IF(km4_splits_ranks[[#This Row],[28 km]]="DNF","DNF",RANK(km4_splits_ranks[[#This Row],[28 km]],km4_splits_ranks[28 km],1))</f>
        <v>32</v>
      </c>
      <c r="AX25" s="49">
        <f>IF(km4_splits_ranks[[#This Row],[32 km]]="DNF","DNF",RANK(km4_splits_ranks[[#This Row],[32 km]],km4_splits_ranks[32 km],1))</f>
        <v>27</v>
      </c>
      <c r="AY25" s="49">
        <f>IF(km4_splits_ranks[[#This Row],[36 km]]="DNF","DNF",RANK(km4_splits_ranks[[#This Row],[36 km]],km4_splits_ranks[36 km],1))</f>
        <v>26</v>
      </c>
      <c r="AZ25" s="49">
        <f>IF(km4_splits_ranks[[#This Row],[40 km]]="DNF","DNF",RANK(km4_splits_ranks[[#This Row],[40 km]],km4_splits_ranks[40 km],1))</f>
        <v>21</v>
      </c>
      <c r="BA25" s="49">
        <f>IF(km4_splits_ranks[[#This Row],[42 km]]="DNF","DNF",RANK(km4_splits_ranks[[#This Row],[42 km]],km4_splits_ranks[42 km],1))</f>
        <v>20</v>
      </c>
    </row>
    <row r="26" spans="2:53" x14ac:dyDescent="0.2">
      <c r="B26" s="4">
        <f>laps_times[[#This Row],[poř]]</f>
        <v>21</v>
      </c>
      <c r="C26" s="1">
        <f>laps_times[[#This Row],[s.č.]]</f>
        <v>51</v>
      </c>
      <c r="D26" s="1" t="str">
        <f>laps_times[[#This Row],[jméno]]</f>
        <v>Ignaszewski Przemysław</v>
      </c>
      <c r="E26" s="2">
        <f>laps_times[[#This Row],[roč]]</f>
        <v>1977</v>
      </c>
      <c r="F26" s="2" t="str">
        <f>laps_times[[#This Row],[kat]]</f>
        <v>MA</v>
      </c>
      <c r="G26" s="2">
        <f>laps_times[[#This Row],[poř_kat]]</f>
        <v>7</v>
      </c>
      <c r="H26" s="1" t="str">
        <f>laps_times[[#This Row],[klub]]</f>
        <v>Grupa Malbork/Vegenerat Biegowy</v>
      </c>
      <c r="I26" s="6">
        <f>laps_times[[#This Row],[celk. čas]]</f>
        <v>0.14299915509259259</v>
      </c>
      <c r="J26" s="29">
        <f>SUM(laps_times[[#This Row],[1]:[6]])</f>
        <v>1.4189907407407408E-2</v>
      </c>
      <c r="K26" s="30">
        <f>SUM(laps_times[[#This Row],[7]:[12]])</f>
        <v>1.3516527777777777E-2</v>
      </c>
      <c r="L26" s="30">
        <f>SUM(laps_times[[#This Row],[13]:[18]])</f>
        <v>1.3362858796296295E-2</v>
      </c>
      <c r="M26" s="30">
        <f>SUM(laps_times[[#This Row],[19]:[24]])</f>
        <v>1.3350729166666665E-2</v>
      </c>
      <c r="N26" s="30">
        <f>SUM(laps_times[[#This Row],[25]:[30]])</f>
        <v>1.3826006944444445E-2</v>
      </c>
      <c r="O26" s="30">
        <f>SUM(laps_times[[#This Row],[31]:[36]])</f>
        <v>1.3501354166666667E-2</v>
      </c>
      <c r="P26" s="30">
        <f>SUM(laps_times[[#This Row],[37]:[42]])</f>
        <v>1.3260023148148149E-2</v>
      </c>
      <c r="Q26" s="30">
        <f>SUM(laps_times[[#This Row],[43]:[48]])</f>
        <v>1.3631851851851852E-2</v>
      </c>
      <c r="R26" s="30">
        <f>SUM(laps_times[[#This Row],[49]:[54]])</f>
        <v>1.3866574074074075E-2</v>
      </c>
      <c r="S26" s="30">
        <f>SUM(laps_times[[#This Row],[55]:[60]])</f>
        <v>1.3998715277777778E-2</v>
      </c>
      <c r="T26" s="31">
        <f>SUM(laps_times[[#This Row],[61]:[63]])</f>
        <v>6.4946064814814814E-3</v>
      </c>
      <c r="U26" s="45">
        <f>IF(km4_splits_ranks[[#This Row],[0 - 4 ]]="DNF","DNF",RANK(km4_splits_ranks[[#This Row],[0 - 4 ]],km4_splits_ranks[0 - 4 ],1))</f>
        <v>48</v>
      </c>
      <c r="V26" s="46">
        <f>IF(km4_splits_ranks[[#This Row],[4 - 8 ]]="DNF","DNF",RANK(km4_splits_ranks[[#This Row],[4 - 8 ]],km4_splits_ranks[4 - 8 ],1))</f>
        <v>46</v>
      </c>
      <c r="W26" s="46">
        <f>IF(km4_splits_ranks[[#This Row],[8 - 12 ]]="DNF","DNF",RANK(km4_splits_ranks[[#This Row],[8 - 12 ]],km4_splits_ranks[8 - 12 ],1))</f>
        <v>41</v>
      </c>
      <c r="X26" s="46">
        <f>IF(km4_splits_ranks[[#This Row],[12 - 16 ]]="DNF","DNF",RANK(km4_splits_ranks[[#This Row],[12 - 16 ]],km4_splits_ranks[12 - 16 ],1))</f>
        <v>31</v>
      </c>
      <c r="Y26" s="46">
        <f>IF(km4_splits_ranks[[#This Row],[16 -20 ]]="DNF","DNF",RANK(km4_splits_ranks[[#This Row],[16 -20 ]],km4_splits_ranks[16 -20 ],1))</f>
        <v>42</v>
      </c>
      <c r="Z26" s="46">
        <f>IF(km4_splits_ranks[[#This Row],[20 - 24 ]]="DNF","DNF",RANK(km4_splits_ranks[[#This Row],[20 - 24 ]],km4_splits_ranks[20 - 24 ],1))</f>
        <v>26</v>
      </c>
      <c r="AA26" s="46">
        <f>IF(km4_splits_ranks[[#This Row],[24 - 28 ]]="DNF","DNF",RANK(km4_splits_ranks[[#This Row],[24 - 28 ]],km4_splits_ranks[24 - 28 ],1))</f>
        <v>15</v>
      </c>
      <c r="AB26" s="46">
        <f>IF(km4_splits_ranks[[#This Row],[28 - 32 ]]="DNF","DNF",RANK(km4_splits_ranks[[#This Row],[28 - 32 ]],km4_splits_ranks[28 - 32 ],1))</f>
        <v>19</v>
      </c>
      <c r="AC26" s="46">
        <f>IF(km4_splits_ranks[[#This Row],[32 - 36 ]]="DNF","DNF",RANK(km4_splits_ranks[[#This Row],[32 - 36 ]],km4_splits_ranks[32 - 36 ],1))</f>
        <v>16</v>
      </c>
      <c r="AD26" s="46">
        <f>IF(km4_splits_ranks[[#This Row],[36 - 40 ]]="DNF","DNF",RANK(km4_splits_ranks[[#This Row],[36 - 40 ]],km4_splits_ranks[36 - 40 ],1))</f>
        <v>16</v>
      </c>
      <c r="AE26" s="47">
        <f>IF(km4_splits_ranks[[#This Row],[40 - 42 ]]="DNF","DNF",RANK(km4_splits_ranks[[#This Row],[40 - 42 ]],km4_splits_ranks[40 - 42 ],1))</f>
        <v>11</v>
      </c>
      <c r="AF26" s="22">
        <f>km4_splits_ranks[[#This Row],[0 - 4 ]]</f>
        <v>1.4189907407407408E-2</v>
      </c>
      <c r="AG26" s="18">
        <f>IF(km4_splits_ranks[[#This Row],[4 - 8 ]]="DNF","DNF",km4_splits_ranks[[#This Row],[4 km]]+km4_splits_ranks[[#This Row],[4 - 8 ]])</f>
        <v>2.7706435185185185E-2</v>
      </c>
      <c r="AH26" s="18">
        <f>IF(km4_splits_ranks[[#This Row],[8 - 12 ]]="DNF","DNF",km4_splits_ranks[[#This Row],[8 km]]+km4_splits_ranks[[#This Row],[8 - 12 ]])</f>
        <v>4.1069293981481479E-2</v>
      </c>
      <c r="AI26" s="18">
        <f>IF(km4_splits_ranks[[#This Row],[12 - 16 ]]="DNF","DNF",km4_splits_ranks[[#This Row],[12 km]]+km4_splits_ranks[[#This Row],[12 - 16 ]])</f>
        <v>5.4420023148148144E-2</v>
      </c>
      <c r="AJ26" s="18">
        <f>IF(km4_splits_ranks[[#This Row],[16 -20 ]]="DNF","DNF",km4_splits_ranks[[#This Row],[16 km]]+km4_splits_ranks[[#This Row],[16 -20 ]])</f>
        <v>6.8246030092592586E-2</v>
      </c>
      <c r="AK26" s="18">
        <f>IF(km4_splits_ranks[[#This Row],[20 - 24 ]]="DNF","DNF",km4_splits_ranks[[#This Row],[20 km]]+km4_splits_ranks[[#This Row],[20 - 24 ]])</f>
        <v>8.1747384259259259E-2</v>
      </c>
      <c r="AL26" s="18">
        <f>IF(km4_splits_ranks[[#This Row],[24 - 28 ]]="DNF","DNF",km4_splits_ranks[[#This Row],[24 km]]+km4_splits_ranks[[#This Row],[24 - 28 ]])</f>
        <v>9.5007407407407402E-2</v>
      </c>
      <c r="AM26" s="18">
        <f>IF(km4_splits_ranks[[#This Row],[28 - 32 ]]="DNF","DNF",km4_splits_ranks[[#This Row],[28 km]]+km4_splits_ranks[[#This Row],[28 - 32 ]])</f>
        <v>0.10863925925925925</v>
      </c>
      <c r="AN26" s="18">
        <f>IF(km4_splits_ranks[[#This Row],[32 - 36 ]]="DNF","DNF",km4_splits_ranks[[#This Row],[32 km]]+km4_splits_ranks[[#This Row],[32 - 36 ]])</f>
        <v>0.12250583333333333</v>
      </c>
      <c r="AO26" s="18">
        <f>IF(km4_splits_ranks[[#This Row],[36 - 40 ]]="DNF","DNF",km4_splits_ranks[[#This Row],[36 km]]+km4_splits_ranks[[#This Row],[36 - 40 ]])</f>
        <v>0.13650454861111111</v>
      </c>
      <c r="AP26" s="23">
        <f>IF(km4_splits_ranks[[#This Row],[40 - 42 ]]="DNF","DNF",km4_splits_ranks[[#This Row],[40 km]]+km4_splits_ranks[[#This Row],[40 - 42 ]])</f>
        <v>0.14299915509259259</v>
      </c>
      <c r="AQ26" s="48">
        <f>IF(km4_splits_ranks[[#This Row],[4 km]]="DNF","DNF",RANK(km4_splits_ranks[[#This Row],[4 km]],km4_splits_ranks[4 km],1))</f>
        <v>48</v>
      </c>
      <c r="AR26" s="49">
        <f>IF(km4_splits_ranks[[#This Row],[8 km]]="DNF","DNF",RANK(km4_splits_ranks[[#This Row],[8 km]],km4_splits_ranks[8 km],1))</f>
        <v>44</v>
      </c>
      <c r="AS26" s="49">
        <f>IF(km4_splits_ranks[[#This Row],[12 km]]="DNF","DNF",RANK(km4_splits_ranks[[#This Row],[12 km]],km4_splits_ranks[12 km],1))</f>
        <v>44</v>
      </c>
      <c r="AT26" s="49">
        <f>IF(km4_splits_ranks[[#This Row],[16 km]]="DNF","DNF",RANK(km4_splits_ranks[[#This Row],[16 km]],km4_splits_ranks[16 km],1))</f>
        <v>43</v>
      </c>
      <c r="AU26" s="49">
        <f>IF(km4_splits_ranks[[#This Row],[20 km]]="DNF","DNF",RANK(km4_splits_ranks[[#This Row],[20 km]],km4_splits_ranks[20 km],1))</f>
        <v>43</v>
      </c>
      <c r="AV26" s="49">
        <f>IF(km4_splits_ranks[[#This Row],[24 km]]="DNF","DNF",RANK(km4_splits_ranks[[#This Row],[24 km]],km4_splits_ranks[24 km],1))</f>
        <v>36</v>
      </c>
      <c r="AW26" s="49">
        <f>IF(km4_splits_ranks[[#This Row],[28 km]]="DNF","DNF",RANK(km4_splits_ranks[[#This Row],[28 km]],km4_splits_ranks[28 km],1))</f>
        <v>29</v>
      </c>
      <c r="AX26" s="49">
        <f>IF(km4_splits_ranks[[#This Row],[32 km]]="DNF","DNF",RANK(km4_splits_ranks[[#This Row],[32 km]],km4_splits_ranks[32 km],1))</f>
        <v>26</v>
      </c>
      <c r="AY26" s="49">
        <f>IF(km4_splits_ranks[[#This Row],[36 km]]="DNF","DNF",RANK(km4_splits_ranks[[#This Row],[36 km]],km4_splits_ranks[36 km],1))</f>
        <v>25</v>
      </c>
      <c r="AZ26" s="49">
        <f>IF(km4_splits_ranks[[#This Row],[40 km]]="DNF","DNF",RANK(km4_splits_ranks[[#This Row],[40 km]],km4_splits_ranks[40 km],1))</f>
        <v>22</v>
      </c>
      <c r="BA26" s="49">
        <f>IF(km4_splits_ranks[[#This Row],[42 km]]="DNF","DNF",RANK(km4_splits_ranks[[#This Row],[42 km]],km4_splits_ranks[42 km],1))</f>
        <v>21</v>
      </c>
    </row>
    <row r="27" spans="2:53" x14ac:dyDescent="0.2">
      <c r="B27" s="4">
        <f>laps_times[[#This Row],[poř]]</f>
        <v>22</v>
      </c>
      <c r="C27" s="1">
        <f>laps_times[[#This Row],[s.č.]]</f>
        <v>108</v>
      </c>
      <c r="D27" s="1" t="str">
        <f>laps_times[[#This Row],[jméno]]</f>
        <v>Dvořáček Vlastimil</v>
      </c>
      <c r="E27" s="2">
        <f>laps_times[[#This Row],[roč]]</f>
        <v>1959</v>
      </c>
      <c r="F27" s="2" t="str">
        <f>laps_times[[#This Row],[kat]]</f>
        <v>MC</v>
      </c>
      <c r="G27" s="2">
        <f>laps_times[[#This Row],[poř_kat]]</f>
        <v>4</v>
      </c>
      <c r="H27" s="1" t="str">
        <f>laps_times[[#This Row],[klub]]</f>
        <v>-</v>
      </c>
      <c r="I27" s="6">
        <f>laps_times[[#This Row],[celk. čas]]</f>
        <v>0.14364201388888889</v>
      </c>
      <c r="J27" s="29">
        <f>SUM(laps_times[[#This Row],[1]:[6]])</f>
        <v>1.3735555555555556E-2</v>
      </c>
      <c r="K27" s="30">
        <f>SUM(laps_times[[#This Row],[7]:[12]])</f>
        <v>1.3241770833333333E-2</v>
      </c>
      <c r="L27" s="30">
        <f>SUM(laps_times[[#This Row],[13]:[18]])</f>
        <v>1.3498634259259261E-2</v>
      </c>
      <c r="M27" s="30">
        <f>SUM(laps_times[[#This Row],[19]:[24]])</f>
        <v>1.3494583333333332E-2</v>
      </c>
      <c r="N27" s="30">
        <f>SUM(laps_times[[#This Row],[25]:[30]])</f>
        <v>1.3547488425925926E-2</v>
      </c>
      <c r="O27" s="30">
        <f>SUM(laps_times[[#This Row],[31]:[36]])</f>
        <v>1.3455243055555557E-2</v>
      </c>
      <c r="P27" s="30">
        <f>SUM(laps_times[[#This Row],[37]:[42]])</f>
        <v>1.3616944444444445E-2</v>
      </c>
      <c r="Q27" s="30">
        <f>SUM(laps_times[[#This Row],[43]:[48]])</f>
        <v>1.3483703703703704E-2</v>
      </c>
      <c r="R27" s="30">
        <f>SUM(laps_times[[#This Row],[49]:[54]])</f>
        <v>1.3933668981481483E-2</v>
      </c>
      <c r="S27" s="30">
        <f>SUM(laps_times[[#This Row],[55]:[60]])</f>
        <v>1.4554583333333333E-2</v>
      </c>
      <c r="T27" s="31">
        <f>SUM(laps_times[[#This Row],[61]:[63]])</f>
        <v>7.0798379629629631E-3</v>
      </c>
      <c r="U27" s="45">
        <f>IF(km4_splits_ranks[[#This Row],[0 - 4 ]]="DNF","DNF",RANK(km4_splits_ranks[[#This Row],[0 - 4 ]],km4_splits_ranks[0 - 4 ],1))</f>
        <v>30</v>
      </c>
      <c r="V27" s="46">
        <f>IF(km4_splits_ranks[[#This Row],[4 - 8 ]]="DNF","DNF",RANK(km4_splits_ranks[[#This Row],[4 - 8 ]],km4_splits_ranks[4 - 8 ],1))</f>
        <v>40</v>
      </c>
      <c r="W27" s="46">
        <f>IF(km4_splits_ranks[[#This Row],[8 - 12 ]]="DNF","DNF",RANK(km4_splits_ranks[[#This Row],[8 - 12 ]],km4_splits_ranks[8 - 12 ],1))</f>
        <v>46</v>
      </c>
      <c r="X27" s="46">
        <f>IF(km4_splits_ranks[[#This Row],[12 - 16 ]]="DNF","DNF",RANK(km4_splits_ranks[[#This Row],[12 - 16 ]],km4_splits_ranks[12 - 16 ],1))</f>
        <v>39</v>
      </c>
      <c r="Y27" s="46">
        <f>IF(km4_splits_ranks[[#This Row],[16 -20 ]]="DNF","DNF",RANK(km4_splits_ranks[[#This Row],[16 -20 ]],km4_splits_ranks[16 -20 ],1))</f>
        <v>36</v>
      </c>
      <c r="Z27" s="46">
        <f>IF(km4_splits_ranks[[#This Row],[20 - 24 ]]="DNF","DNF",RANK(km4_splits_ranks[[#This Row],[20 - 24 ]],km4_splits_ranks[20 - 24 ],1))</f>
        <v>22</v>
      </c>
      <c r="AA27" s="46">
        <f>IF(km4_splits_ranks[[#This Row],[24 - 28 ]]="DNF","DNF",RANK(km4_splits_ranks[[#This Row],[24 - 28 ]],km4_splits_ranks[24 - 28 ],1))</f>
        <v>21</v>
      </c>
      <c r="AB27" s="46">
        <f>IF(km4_splits_ranks[[#This Row],[28 - 32 ]]="DNF","DNF",RANK(km4_splits_ranks[[#This Row],[28 - 32 ]],km4_splits_ranks[28 - 32 ],1))</f>
        <v>17</v>
      </c>
      <c r="AC27" s="46">
        <f>IF(km4_splits_ranks[[#This Row],[32 - 36 ]]="DNF","DNF",RANK(km4_splits_ranks[[#This Row],[32 - 36 ]],km4_splits_ranks[32 - 36 ],1))</f>
        <v>19</v>
      </c>
      <c r="AD27" s="46">
        <f>IF(km4_splits_ranks[[#This Row],[36 - 40 ]]="DNF","DNF",RANK(km4_splits_ranks[[#This Row],[36 - 40 ]],km4_splits_ranks[36 - 40 ],1))</f>
        <v>22</v>
      </c>
      <c r="AE27" s="47">
        <f>IF(km4_splits_ranks[[#This Row],[40 - 42 ]]="DNF","DNF",RANK(km4_splits_ranks[[#This Row],[40 - 42 ]],km4_splits_ranks[40 - 42 ],1))</f>
        <v>23</v>
      </c>
      <c r="AF27" s="22">
        <f>km4_splits_ranks[[#This Row],[0 - 4 ]]</f>
        <v>1.3735555555555556E-2</v>
      </c>
      <c r="AG27" s="18">
        <f>IF(km4_splits_ranks[[#This Row],[4 - 8 ]]="DNF","DNF",km4_splits_ranks[[#This Row],[4 km]]+km4_splits_ranks[[#This Row],[4 - 8 ]])</f>
        <v>2.6977326388888889E-2</v>
      </c>
      <c r="AH27" s="18">
        <f>IF(km4_splits_ranks[[#This Row],[8 - 12 ]]="DNF","DNF",km4_splits_ranks[[#This Row],[8 km]]+km4_splits_ranks[[#This Row],[8 - 12 ]])</f>
        <v>4.0475960648148152E-2</v>
      </c>
      <c r="AI27" s="18">
        <f>IF(km4_splits_ranks[[#This Row],[12 - 16 ]]="DNF","DNF",km4_splits_ranks[[#This Row],[12 km]]+km4_splits_ranks[[#This Row],[12 - 16 ]])</f>
        <v>5.3970543981481482E-2</v>
      </c>
      <c r="AJ27" s="18">
        <f>IF(km4_splits_ranks[[#This Row],[16 -20 ]]="DNF","DNF",km4_splits_ranks[[#This Row],[16 km]]+km4_splits_ranks[[#This Row],[16 -20 ]])</f>
        <v>6.7518032407407405E-2</v>
      </c>
      <c r="AK27" s="18">
        <f>IF(km4_splits_ranks[[#This Row],[20 - 24 ]]="DNF","DNF",km4_splits_ranks[[#This Row],[20 km]]+km4_splits_ranks[[#This Row],[20 - 24 ]])</f>
        <v>8.0973275462962957E-2</v>
      </c>
      <c r="AL27" s="18">
        <f>IF(km4_splits_ranks[[#This Row],[24 - 28 ]]="DNF","DNF",km4_splits_ranks[[#This Row],[24 km]]+km4_splits_ranks[[#This Row],[24 - 28 ]])</f>
        <v>9.4590219907407402E-2</v>
      </c>
      <c r="AM27" s="18">
        <f>IF(km4_splits_ranks[[#This Row],[28 - 32 ]]="DNF","DNF",km4_splits_ranks[[#This Row],[28 km]]+km4_splits_ranks[[#This Row],[28 - 32 ]])</f>
        <v>0.10807392361111111</v>
      </c>
      <c r="AN27" s="18">
        <f>IF(km4_splits_ranks[[#This Row],[32 - 36 ]]="DNF","DNF",km4_splits_ranks[[#This Row],[32 km]]+km4_splits_ranks[[#This Row],[32 - 36 ]])</f>
        <v>0.12200759259259258</v>
      </c>
      <c r="AO27" s="18">
        <f>IF(km4_splits_ranks[[#This Row],[36 - 40 ]]="DNF","DNF",km4_splits_ranks[[#This Row],[36 km]]+km4_splits_ranks[[#This Row],[36 - 40 ]])</f>
        <v>0.13656217592592593</v>
      </c>
      <c r="AP27" s="23">
        <f>IF(km4_splits_ranks[[#This Row],[40 - 42 ]]="DNF","DNF",km4_splits_ranks[[#This Row],[40 km]]+km4_splits_ranks[[#This Row],[40 - 42 ]])</f>
        <v>0.14364201388888889</v>
      </c>
      <c r="AQ27" s="48">
        <f>IF(km4_splits_ranks[[#This Row],[4 km]]="DNF","DNF",RANK(km4_splits_ranks[[#This Row],[4 km]],km4_splits_ranks[4 km],1))</f>
        <v>30</v>
      </c>
      <c r="AR27" s="49">
        <f>IF(km4_splits_ranks[[#This Row],[8 km]]="DNF","DNF",RANK(km4_splits_ranks[[#This Row],[8 km]],km4_splits_ranks[8 km],1))</f>
        <v>32</v>
      </c>
      <c r="AS27" s="49">
        <f>IF(km4_splits_ranks[[#This Row],[12 km]]="DNF","DNF",RANK(km4_splits_ranks[[#This Row],[12 km]],km4_splits_ranks[12 km],1))</f>
        <v>37</v>
      </c>
      <c r="AT27" s="49">
        <f>IF(km4_splits_ranks[[#This Row],[16 km]]="DNF","DNF",RANK(km4_splits_ranks[[#This Row],[16 km]],km4_splits_ranks[16 km],1))</f>
        <v>39</v>
      </c>
      <c r="AU27" s="49">
        <f>IF(km4_splits_ranks[[#This Row],[20 km]]="DNF","DNF",RANK(km4_splits_ranks[[#This Row],[20 km]],km4_splits_ranks[20 km],1))</f>
        <v>37</v>
      </c>
      <c r="AV27" s="49">
        <f>IF(km4_splits_ranks[[#This Row],[24 km]]="DNF","DNF",RANK(km4_splits_ranks[[#This Row],[24 km]],km4_splits_ranks[24 km],1))</f>
        <v>30</v>
      </c>
      <c r="AW27" s="49">
        <f>IF(km4_splits_ranks[[#This Row],[28 km]]="DNF","DNF",RANK(km4_splits_ranks[[#This Row],[28 km]],km4_splits_ranks[28 km],1))</f>
        <v>27</v>
      </c>
      <c r="AX27" s="49">
        <f>IF(km4_splits_ranks[[#This Row],[32 km]]="DNF","DNF",RANK(km4_splits_ranks[[#This Row],[32 km]],km4_splits_ranks[32 km],1))</f>
        <v>24</v>
      </c>
      <c r="AY27" s="49">
        <f>IF(km4_splits_ranks[[#This Row],[36 km]]="DNF","DNF",RANK(km4_splits_ranks[[#This Row],[36 km]],km4_splits_ranks[36 km],1))</f>
        <v>22</v>
      </c>
      <c r="AZ27" s="49">
        <f>IF(km4_splits_ranks[[#This Row],[40 km]]="DNF","DNF",RANK(km4_splits_ranks[[#This Row],[40 km]],km4_splits_ranks[40 km],1))</f>
        <v>23</v>
      </c>
      <c r="BA27" s="49">
        <f>IF(km4_splits_ranks[[#This Row],[42 km]]="DNF","DNF",RANK(km4_splits_ranks[[#This Row],[42 km]],km4_splits_ranks[42 km],1))</f>
        <v>22</v>
      </c>
    </row>
    <row r="28" spans="2:53" x14ac:dyDescent="0.2">
      <c r="B28" s="4">
        <f>laps_times[[#This Row],[poř]]</f>
        <v>23</v>
      </c>
      <c r="C28" s="1">
        <f>laps_times[[#This Row],[s.č.]]</f>
        <v>40</v>
      </c>
      <c r="D28" s="1" t="str">
        <f>laps_times[[#This Row],[jméno]]</f>
        <v>Švanda Petr</v>
      </c>
      <c r="E28" s="2">
        <f>laps_times[[#This Row],[roč]]</f>
        <v>1967</v>
      </c>
      <c r="F28" s="2" t="str">
        <f>laps_times[[#This Row],[kat]]</f>
        <v>MB</v>
      </c>
      <c r="G28" s="2">
        <f>laps_times[[#This Row],[poř_kat]]</f>
        <v>11</v>
      </c>
      <c r="H28" s="1" t="str">
        <f>laps_times[[#This Row],[klub]]</f>
        <v>Maraton Klub Kladno</v>
      </c>
      <c r="I28" s="6">
        <f>laps_times[[#This Row],[celk. čas]]</f>
        <v>0.14388787037037037</v>
      </c>
      <c r="J28" s="29">
        <f>SUM(laps_times[[#This Row],[1]:[6]])</f>
        <v>1.4598171296296297E-2</v>
      </c>
      <c r="K28" s="30">
        <f>SUM(laps_times[[#This Row],[7]:[12]])</f>
        <v>1.400369212962963E-2</v>
      </c>
      <c r="L28" s="30">
        <f>SUM(laps_times[[#This Row],[13]:[18]])</f>
        <v>1.3684085648148148E-2</v>
      </c>
      <c r="M28" s="30">
        <f>SUM(laps_times[[#This Row],[19]:[24]])</f>
        <v>1.3392106481481481E-2</v>
      </c>
      <c r="N28" s="30">
        <f>SUM(laps_times[[#This Row],[25]:[30]])</f>
        <v>1.3421354166666667E-2</v>
      </c>
      <c r="O28" s="30">
        <f>SUM(laps_times[[#This Row],[31]:[36]])</f>
        <v>1.3274375E-2</v>
      </c>
      <c r="P28" s="30">
        <f>SUM(laps_times[[#This Row],[37]:[42]])</f>
        <v>1.3455162037037036E-2</v>
      </c>
      <c r="Q28" s="30">
        <f>SUM(laps_times[[#This Row],[43]:[48]])</f>
        <v>1.3428402777777779E-2</v>
      </c>
      <c r="R28" s="30">
        <f>SUM(laps_times[[#This Row],[49]:[54]])</f>
        <v>1.3678483796296296E-2</v>
      </c>
      <c r="S28" s="30">
        <f>SUM(laps_times[[#This Row],[55]:[60]])</f>
        <v>1.3876655092592591E-2</v>
      </c>
      <c r="T28" s="31">
        <f>SUM(laps_times[[#This Row],[61]:[63]])</f>
        <v>7.0753819444444449E-3</v>
      </c>
      <c r="U28" s="45">
        <f>IF(km4_splits_ranks[[#This Row],[0 - 4 ]]="DNF","DNF",RANK(km4_splits_ranks[[#This Row],[0 - 4 ]],km4_splits_ranks[0 - 4 ],1))</f>
        <v>68</v>
      </c>
      <c r="V28" s="46">
        <f>IF(km4_splits_ranks[[#This Row],[4 - 8 ]]="DNF","DNF",RANK(km4_splits_ranks[[#This Row],[4 - 8 ]],km4_splits_ranks[4 - 8 ],1))</f>
        <v>65</v>
      </c>
      <c r="W28" s="46">
        <f>IF(km4_splits_ranks[[#This Row],[8 - 12 ]]="DNF","DNF",RANK(km4_splits_ranks[[#This Row],[8 - 12 ]],km4_splits_ranks[8 - 12 ],1))</f>
        <v>51</v>
      </c>
      <c r="X28" s="46">
        <f>IF(km4_splits_ranks[[#This Row],[12 - 16 ]]="DNF","DNF",RANK(km4_splits_ranks[[#This Row],[12 - 16 ]],km4_splits_ranks[12 - 16 ],1))</f>
        <v>34</v>
      </c>
      <c r="Y28" s="46">
        <f>IF(km4_splits_ranks[[#This Row],[16 -20 ]]="DNF","DNF",RANK(km4_splits_ranks[[#This Row],[16 -20 ]],km4_splits_ranks[16 -20 ],1))</f>
        <v>30</v>
      </c>
      <c r="Z28" s="46">
        <f>IF(km4_splits_ranks[[#This Row],[20 - 24 ]]="DNF","DNF",RANK(km4_splits_ranks[[#This Row],[20 - 24 ]],km4_splits_ranks[20 - 24 ],1))</f>
        <v>16</v>
      </c>
      <c r="AA28" s="46">
        <f>IF(km4_splits_ranks[[#This Row],[24 - 28 ]]="DNF","DNF",RANK(km4_splits_ranks[[#This Row],[24 - 28 ]],km4_splits_ranks[24 - 28 ],1))</f>
        <v>16</v>
      </c>
      <c r="AB28" s="46">
        <f>IF(km4_splits_ranks[[#This Row],[28 - 32 ]]="DNF","DNF",RANK(km4_splits_ranks[[#This Row],[28 - 32 ]],km4_splits_ranks[28 - 32 ],1))</f>
        <v>16</v>
      </c>
      <c r="AC28" s="46">
        <f>IF(km4_splits_ranks[[#This Row],[32 - 36 ]]="DNF","DNF",RANK(km4_splits_ranks[[#This Row],[32 - 36 ]],km4_splits_ranks[32 - 36 ],1))</f>
        <v>15</v>
      </c>
      <c r="AD28" s="46">
        <f>IF(km4_splits_ranks[[#This Row],[36 - 40 ]]="DNF","DNF",RANK(km4_splits_ranks[[#This Row],[36 - 40 ]],km4_splits_ranks[36 - 40 ],1))</f>
        <v>15</v>
      </c>
      <c r="AE28" s="47">
        <f>IF(km4_splits_ranks[[#This Row],[40 - 42 ]]="DNF","DNF",RANK(km4_splits_ranks[[#This Row],[40 - 42 ]],km4_splits_ranks[40 - 42 ],1))</f>
        <v>22</v>
      </c>
      <c r="AF28" s="22">
        <f>km4_splits_ranks[[#This Row],[0 - 4 ]]</f>
        <v>1.4598171296296297E-2</v>
      </c>
      <c r="AG28" s="18">
        <f>IF(km4_splits_ranks[[#This Row],[4 - 8 ]]="DNF","DNF",km4_splits_ranks[[#This Row],[4 km]]+km4_splits_ranks[[#This Row],[4 - 8 ]])</f>
        <v>2.8601863425925925E-2</v>
      </c>
      <c r="AH28" s="18">
        <f>IF(km4_splits_ranks[[#This Row],[8 - 12 ]]="DNF","DNF",km4_splits_ranks[[#This Row],[8 km]]+km4_splits_ranks[[#This Row],[8 - 12 ]])</f>
        <v>4.228594907407407E-2</v>
      </c>
      <c r="AI28" s="18">
        <f>IF(km4_splits_ranks[[#This Row],[12 - 16 ]]="DNF","DNF",km4_splits_ranks[[#This Row],[12 km]]+km4_splits_ranks[[#This Row],[12 - 16 ]])</f>
        <v>5.567805555555555E-2</v>
      </c>
      <c r="AJ28" s="18">
        <f>IF(km4_splits_ranks[[#This Row],[16 -20 ]]="DNF","DNF",km4_splits_ranks[[#This Row],[16 km]]+km4_splits_ranks[[#This Row],[16 -20 ]])</f>
        <v>6.9099409722222213E-2</v>
      </c>
      <c r="AK28" s="18">
        <f>IF(km4_splits_ranks[[#This Row],[20 - 24 ]]="DNF","DNF",km4_splits_ranks[[#This Row],[20 km]]+km4_splits_ranks[[#This Row],[20 - 24 ]])</f>
        <v>8.2373784722222218E-2</v>
      </c>
      <c r="AL28" s="18">
        <f>IF(km4_splits_ranks[[#This Row],[24 - 28 ]]="DNF","DNF",km4_splits_ranks[[#This Row],[24 km]]+km4_splits_ranks[[#This Row],[24 - 28 ]])</f>
        <v>9.5828946759259251E-2</v>
      </c>
      <c r="AM28" s="18">
        <f>IF(km4_splits_ranks[[#This Row],[28 - 32 ]]="DNF","DNF",km4_splits_ranks[[#This Row],[28 km]]+km4_splits_ranks[[#This Row],[28 - 32 ]])</f>
        <v>0.10925734953703703</v>
      </c>
      <c r="AN28" s="18">
        <f>IF(km4_splits_ranks[[#This Row],[32 - 36 ]]="DNF","DNF",km4_splits_ranks[[#This Row],[32 km]]+km4_splits_ranks[[#This Row],[32 - 36 ]])</f>
        <v>0.12293583333333333</v>
      </c>
      <c r="AO28" s="18">
        <f>IF(km4_splits_ranks[[#This Row],[36 - 40 ]]="DNF","DNF",km4_splits_ranks[[#This Row],[36 km]]+km4_splits_ranks[[#This Row],[36 - 40 ]])</f>
        <v>0.13681248842592592</v>
      </c>
      <c r="AP28" s="23">
        <f>IF(km4_splits_ranks[[#This Row],[40 - 42 ]]="DNF","DNF",km4_splits_ranks[[#This Row],[40 km]]+km4_splits_ranks[[#This Row],[40 - 42 ]])</f>
        <v>0.14388787037037037</v>
      </c>
      <c r="AQ28" s="48">
        <f>IF(km4_splits_ranks[[#This Row],[4 km]]="DNF","DNF",RANK(km4_splits_ranks[[#This Row],[4 km]],km4_splits_ranks[4 km],1))</f>
        <v>68</v>
      </c>
      <c r="AR28" s="49">
        <f>IF(km4_splits_ranks[[#This Row],[8 km]]="DNF","DNF",RANK(km4_splits_ranks[[#This Row],[8 km]],km4_splits_ranks[8 km],1))</f>
        <v>64</v>
      </c>
      <c r="AS28" s="49">
        <f>IF(km4_splits_ranks[[#This Row],[12 km]]="DNF","DNF",RANK(km4_splits_ranks[[#This Row],[12 km]],km4_splits_ranks[12 km],1))</f>
        <v>59</v>
      </c>
      <c r="AT28" s="49">
        <f>IF(km4_splits_ranks[[#This Row],[16 km]]="DNF","DNF",RANK(km4_splits_ranks[[#This Row],[16 km]],km4_splits_ranks[16 km],1))</f>
        <v>52</v>
      </c>
      <c r="AU28" s="49">
        <f>IF(km4_splits_ranks[[#This Row],[20 km]]="DNF","DNF",RANK(km4_splits_ranks[[#This Row],[20 km]],km4_splits_ranks[20 km],1))</f>
        <v>47</v>
      </c>
      <c r="AV28" s="49">
        <f>IF(km4_splits_ranks[[#This Row],[24 km]]="DNF","DNF",RANK(km4_splits_ranks[[#This Row],[24 km]],km4_splits_ranks[24 km],1))</f>
        <v>41</v>
      </c>
      <c r="AW28" s="49">
        <f>IF(km4_splits_ranks[[#This Row],[28 km]]="DNF","DNF",RANK(km4_splits_ranks[[#This Row],[28 km]],km4_splits_ranks[28 km],1))</f>
        <v>33</v>
      </c>
      <c r="AX28" s="49">
        <f>IF(km4_splits_ranks[[#This Row],[32 km]]="DNF","DNF",RANK(km4_splits_ranks[[#This Row],[32 km]],km4_splits_ranks[32 km],1))</f>
        <v>28</v>
      </c>
      <c r="AY28" s="49">
        <f>IF(km4_splits_ranks[[#This Row],[36 km]]="DNF","DNF",RANK(km4_splits_ranks[[#This Row],[36 km]],km4_splits_ranks[36 km],1))</f>
        <v>27</v>
      </c>
      <c r="AZ28" s="49">
        <f>IF(km4_splits_ranks[[#This Row],[40 km]]="DNF","DNF",RANK(km4_splits_ranks[[#This Row],[40 km]],km4_splits_ranks[40 km],1))</f>
        <v>24</v>
      </c>
      <c r="BA28" s="49">
        <f>IF(km4_splits_ranks[[#This Row],[42 km]]="DNF","DNF",RANK(km4_splits_ranks[[#This Row],[42 km]],km4_splits_ranks[42 km],1))</f>
        <v>23</v>
      </c>
    </row>
    <row r="29" spans="2:53" x14ac:dyDescent="0.2">
      <c r="B29" s="4">
        <f>laps_times[[#This Row],[poř]]</f>
        <v>24</v>
      </c>
      <c r="C29" s="1">
        <f>laps_times[[#This Row],[s.č.]]</f>
        <v>22</v>
      </c>
      <c r="D29" s="1" t="str">
        <f>laps_times[[#This Row],[jméno]]</f>
        <v>Kolář Ivan</v>
      </c>
      <c r="E29" s="2">
        <f>laps_times[[#This Row],[roč]]</f>
        <v>1963</v>
      </c>
      <c r="F29" s="2" t="str">
        <f>laps_times[[#This Row],[kat]]</f>
        <v>MC</v>
      </c>
      <c r="G29" s="2">
        <f>laps_times[[#This Row],[poř_kat]]</f>
        <v>5</v>
      </c>
      <c r="H29" s="1" t="str">
        <f>laps_times[[#This Row],[klub]]</f>
        <v>Arpida České Budějovice</v>
      </c>
      <c r="I29" s="6">
        <f>laps_times[[#This Row],[celk. čas]]</f>
        <v>0.14411009259259258</v>
      </c>
      <c r="J29" s="29">
        <f>SUM(laps_times[[#This Row],[1]:[6]])</f>
        <v>1.2383541666666668E-2</v>
      </c>
      <c r="K29" s="30">
        <f>SUM(laps_times[[#This Row],[7]:[12]])</f>
        <v>1.1833495370370371E-2</v>
      </c>
      <c r="L29" s="30">
        <f>SUM(laps_times[[#This Row],[13]:[18]])</f>
        <v>1.2007847222222224E-2</v>
      </c>
      <c r="M29" s="30">
        <f>SUM(laps_times[[#This Row],[19]:[24]])</f>
        <v>1.2170289351851852E-2</v>
      </c>
      <c r="N29" s="30">
        <f>SUM(laps_times[[#This Row],[25]:[30]])</f>
        <v>1.2674386574074074E-2</v>
      </c>
      <c r="O29" s="30">
        <f>SUM(laps_times[[#This Row],[31]:[36]])</f>
        <v>1.3493124999999998E-2</v>
      </c>
      <c r="P29" s="30">
        <f>SUM(laps_times[[#This Row],[37]:[42]])</f>
        <v>1.394894675925926E-2</v>
      </c>
      <c r="Q29" s="30">
        <f>SUM(laps_times[[#This Row],[43]:[48]])</f>
        <v>1.4804074074074074E-2</v>
      </c>
      <c r="R29" s="30">
        <f>SUM(laps_times[[#This Row],[49]:[54]])</f>
        <v>1.5586122685185185E-2</v>
      </c>
      <c r="S29" s="30">
        <f>SUM(laps_times[[#This Row],[55]:[60]])</f>
        <v>1.7266111111111111E-2</v>
      </c>
      <c r="T29" s="31">
        <f>SUM(laps_times[[#This Row],[61]:[63]])</f>
        <v>7.9421527777777771E-3</v>
      </c>
      <c r="U29" s="45">
        <f>IF(km4_splits_ranks[[#This Row],[0 - 4 ]]="DNF","DNF",RANK(km4_splits_ranks[[#This Row],[0 - 4 ]],km4_splits_ranks[0 - 4 ],1))</f>
        <v>17</v>
      </c>
      <c r="V29" s="46">
        <f>IF(km4_splits_ranks[[#This Row],[4 - 8 ]]="DNF","DNF",RANK(km4_splits_ranks[[#This Row],[4 - 8 ]],km4_splits_ranks[4 - 8 ],1))</f>
        <v>13</v>
      </c>
      <c r="W29" s="46">
        <f>IF(km4_splits_ranks[[#This Row],[8 - 12 ]]="DNF","DNF",RANK(km4_splits_ranks[[#This Row],[8 - 12 ]],km4_splits_ranks[8 - 12 ],1))</f>
        <v>13</v>
      </c>
      <c r="X29" s="46">
        <f>IF(km4_splits_ranks[[#This Row],[12 - 16 ]]="DNF","DNF",RANK(km4_splits_ranks[[#This Row],[12 - 16 ]],km4_splits_ranks[12 - 16 ],1))</f>
        <v>13</v>
      </c>
      <c r="Y29" s="46">
        <f>IF(km4_splits_ranks[[#This Row],[16 -20 ]]="DNF","DNF",RANK(km4_splits_ranks[[#This Row],[16 -20 ]],km4_splits_ranks[16 -20 ],1))</f>
        <v>16</v>
      </c>
      <c r="Z29" s="46">
        <f>IF(km4_splits_ranks[[#This Row],[20 - 24 ]]="DNF","DNF",RANK(km4_splits_ranks[[#This Row],[20 - 24 ]],km4_splits_ranks[20 - 24 ],1))</f>
        <v>23</v>
      </c>
      <c r="AA29" s="46">
        <f>IF(km4_splits_ranks[[#This Row],[24 - 28 ]]="DNF","DNF",RANK(km4_splits_ranks[[#This Row],[24 - 28 ]],km4_splits_ranks[24 - 28 ],1))</f>
        <v>28</v>
      </c>
      <c r="AB29" s="46">
        <f>IF(km4_splits_ranks[[#This Row],[28 - 32 ]]="DNF","DNF",RANK(km4_splits_ranks[[#This Row],[28 - 32 ]],km4_splits_ranks[28 - 32 ],1))</f>
        <v>37</v>
      </c>
      <c r="AC29" s="46">
        <f>IF(km4_splits_ranks[[#This Row],[32 - 36 ]]="DNF","DNF",RANK(km4_splits_ranks[[#This Row],[32 - 36 ]],km4_splits_ranks[32 - 36 ],1))</f>
        <v>41</v>
      </c>
      <c r="AD29" s="46">
        <f>IF(km4_splits_ranks[[#This Row],[36 - 40 ]]="DNF","DNF",RANK(km4_splits_ranks[[#This Row],[36 - 40 ]],km4_splits_ranks[36 - 40 ],1))</f>
        <v>57</v>
      </c>
      <c r="AE29" s="47">
        <f>IF(km4_splits_ranks[[#This Row],[40 - 42 ]]="DNF","DNF",RANK(km4_splits_ranks[[#This Row],[40 - 42 ]],km4_splits_ranks[40 - 42 ],1))</f>
        <v>50</v>
      </c>
      <c r="AF29" s="22">
        <f>km4_splits_ranks[[#This Row],[0 - 4 ]]</f>
        <v>1.2383541666666668E-2</v>
      </c>
      <c r="AG29" s="18">
        <f>IF(km4_splits_ranks[[#This Row],[4 - 8 ]]="DNF","DNF",km4_splits_ranks[[#This Row],[4 km]]+km4_splits_ranks[[#This Row],[4 - 8 ]])</f>
        <v>2.4217037037037037E-2</v>
      </c>
      <c r="AH29" s="18">
        <f>IF(km4_splits_ranks[[#This Row],[8 - 12 ]]="DNF","DNF",km4_splits_ranks[[#This Row],[8 km]]+km4_splits_ranks[[#This Row],[8 - 12 ]])</f>
        <v>3.6224884259259259E-2</v>
      </c>
      <c r="AI29" s="18">
        <f>IF(km4_splits_ranks[[#This Row],[12 - 16 ]]="DNF","DNF",km4_splits_ranks[[#This Row],[12 km]]+km4_splits_ranks[[#This Row],[12 - 16 ]])</f>
        <v>4.8395173611111113E-2</v>
      </c>
      <c r="AJ29" s="18">
        <f>IF(km4_splits_ranks[[#This Row],[16 -20 ]]="DNF","DNF",km4_splits_ranks[[#This Row],[16 km]]+km4_splits_ranks[[#This Row],[16 -20 ]])</f>
        <v>6.1069560185185189E-2</v>
      </c>
      <c r="AK29" s="18">
        <f>IF(km4_splits_ranks[[#This Row],[20 - 24 ]]="DNF","DNF",km4_splits_ranks[[#This Row],[20 km]]+km4_splits_ranks[[#This Row],[20 - 24 ]])</f>
        <v>7.456268518518519E-2</v>
      </c>
      <c r="AL29" s="18">
        <f>IF(km4_splits_ranks[[#This Row],[24 - 28 ]]="DNF","DNF",km4_splits_ranks[[#This Row],[24 km]]+km4_splits_ranks[[#This Row],[24 - 28 ]])</f>
        <v>8.8511631944444447E-2</v>
      </c>
      <c r="AM29" s="18">
        <f>IF(km4_splits_ranks[[#This Row],[28 - 32 ]]="DNF","DNF",km4_splits_ranks[[#This Row],[28 km]]+km4_splits_ranks[[#This Row],[28 - 32 ]])</f>
        <v>0.10331570601851853</v>
      </c>
      <c r="AN29" s="18">
        <f>IF(km4_splits_ranks[[#This Row],[32 - 36 ]]="DNF","DNF",km4_splits_ranks[[#This Row],[32 km]]+km4_splits_ranks[[#This Row],[32 - 36 ]])</f>
        <v>0.11890182870370371</v>
      </c>
      <c r="AO29" s="18">
        <f>IF(km4_splits_ranks[[#This Row],[36 - 40 ]]="DNF","DNF",km4_splits_ranks[[#This Row],[36 km]]+km4_splits_ranks[[#This Row],[36 - 40 ]])</f>
        <v>0.13616793981481481</v>
      </c>
      <c r="AP29" s="23">
        <f>IF(km4_splits_ranks[[#This Row],[40 - 42 ]]="DNF","DNF",km4_splits_ranks[[#This Row],[40 km]]+km4_splits_ranks[[#This Row],[40 - 42 ]])</f>
        <v>0.14411009259259258</v>
      </c>
      <c r="AQ29" s="48">
        <f>IF(km4_splits_ranks[[#This Row],[4 km]]="DNF","DNF",RANK(km4_splits_ranks[[#This Row],[4 km]],km4_splits_ranks[4 km],1))</f>
        <v>17</v>
      </c>
      <c r="AR29" s="49">
        <f>IF(km4_splits_ranks[[#This Row],[8 km]]="DNF","DNF",RANK(km4_splits_ranks[[#This Row],[8 km]],km4_splits_ranks[8 km],1))</f>
        <v>14</v>
      </c>
      <c r="AS29" s="49">
        <f>IF(km4_splits_ranks[[#This Row],[12 km]]="DNF","DNF",RANK(km4_splits_ranks[[#This Row],[12 km]],km4_splits_ranks[12 km],1))</f>
        <v>14</v>
      </c>
      <c r="AT29" s="49">
        <f>IF(km4_splits_ranks[[#This Row],[16 km]]="DNF","DNF",RANK(km4_splits_ranks[[#This Row],[16 km]],km4_splits_ranks[16 km],1))</f>
        <v>13</v>
      </c>
      <c r="AU29" s="49">
        <f>IF(km4_splits_ranks[[#This Row],[20 km]]="DNF","DNF",RANK(km4_splits_ranks[[#This Row],[20 km]],km4_splits_ranks[20 km],1))</f>
        <v>13</v>
      </c>
      <c r="AV29" s="49">
        <f>IF(km4_splits_ranks[[#This Row],[24 km]]="DNF","DNF",RANK(km4_splits_ranks[[#This Row],[24 km]],km4_splits_ranks[24 km],1))</f>
        <v>15</v>
      </c>
      <c r="AW29" s="49">
        <f>IF(km4_splits_ranks[[#This Row],[28 km]]="DNF","DNF",RANK(km4_splits_ranks[[#This Row],[28 km]],km4_splits_ranks[28 km],1))</f>
        <v>16</v>
      </c>
      <c r="AX29" s="49">
        <f>IF(km4_splits_ranks[[#This Row],[32 km]]="DNF","DNF",RANK(km4_splits_ranks[[#This Row],[32 km]],km4_splits_ranks[32 km],1))</f>
        <v>17</v>
      </c>
      <c r="AY29" s="49">
        <f>IF(km4_splits_ranks[[#This Row],[36 km]]="DNF","DNF",RANK(km4_splits_ranks[[#This Row],[36 km]],km4_splits_ranks[36 km],1))</f>
        <v>17</v>
      </c>
      <c r="AZ29" s="49">
        <f>IF(km4_splits_ranks[[#This Row],[40 km]]="DNF","DNF",RANK(km4_splits_ranks[[#This Row],[40 km]],km4_splits_ranks[40 km],1))</f>
        <v>20</v>
      </c>
      <c r="BA29" s="49">
        <f>IF(km4_splits_ranks[[#This Row],[42 km]]="DNF","DNF",RANK(km4_splits_ranks[[#This Row],[42 km]],km4_splits_ranks[42 km],1))</f>
        <v>24</v>
      </c>
    </row>
    <row r="30" spans="2:53" x14ac:dyDescent="0.2">
      <c r="B30" s="4">
        <f>laps_times[[#This Row],[poř]]</f>
        <v>25</v>
      </c>
      <c r="C30" s="1">
        <f>laps_times[[#This Row],[s.č.]]</f>
        <v>53</v>
      </c>
      <c r="D30" s="1" t="str">
        <f>laps_times[[#This Row],[jméno]]</f>
        <v>Pinl Michal</v>
      </c>
      <c r="E30" s="2">
        <f>laps_times[[#This Row],[roč]]</f>
        <v>1968</v>
      </c>
      <c r="F30" s="2" t="str">
        <f>laps_times[[#This Row],[kat]]</f>
        <v>MB</v>
      </c>
      <c r="G30" s="2">
        <f>laps_times[[#This Row],[poř_kat]]</f>
        <v>12</v>
      </c>
      <c r="H30" s="1" t="str">
        <f>laps_times[[#This Row],[klub]]</f>
        <v>Jihočeský klub maratonců</v>
      </c>
      <c r="I30" s="6">
        <f>laps_times[[#This Row],[celk. čas]]</f>
        <v>0.14581531249999999</v>
      </c>
      <c r="J30" s="29">
        <f>SUM(laps_times[[#This Row],[1]:[6]])</f>
        <v>1.360849537037037E-2</v>
      </c>
      <c r="K30" s="30">
        <f>SUM(laps_times[[#This Row],[7]:[12]])</f>
        <v>1.2842754629629629E-2</v>
      </c>
      <c r="L30" s="30">
        <f>SUM(laps_times[[#This Row],[13]:[18]])</f>
        <v>1.2765682870370372E-2</v>
      </c>
      <c r="M30" s="30">
        <f>SUM(laps_times[[#This Row],[19]:[24]])</f>
        <v>1.3149224537037034E-2</v>
      </c>
      <c r="N30" s="30">
        <f>SUM(laps_times[[#This Row],[25]:[30]])</f>
        <v>1.3560127314814815E-2</v>
      </c>
      <c r="O30" s="30">
        <f>SUM(laps_times[[#This Row],[31]:[36]])</f>
        <v>1.3950914351851851E-2</v>
      </c>
      <c r="P30" s="30">
        <f>SUM(laps_times[[#This Row],[37]:[42]])</f>
        <v>1.4067418981481483E-2</v>
      </c>
      <c r="Q30" s="30">
        <f>SUM(laps_times[[#This Row],[43]:[48]])</f>
        <v>1.4469120370370372E-2</v>
      </c>
      <c r="R30" s="30">
        <f>SUM(laps_times[[#This Row],[49]:[54]])</f>
        <v>1.5065682870370372E-2</v>
      </c>
      <c r="S30" s="30">
        <f>SUM(laps_times[[#This Row],[55]:[60]])</f>
        <v>1.5140856481481481E-2</v>
      </c>
      <c r="T30" s="31">
        <f>SUM(laps_times[[#This Row],[61]:[63]])</f>
        <v>7.1950347222222225E-3</v>
      </c>
      <c r="U30" s="45">
        <f>IF(km4_splits_ranks[[#This Row],[0 - 4 ]]="DNF","DNF",RANK(km4_splits_ranks[[#This Row],[0 - 4 ]],km4_splits_ranks[0 - 4 ],1))</f>
        <v>29</v>
      </c>
      <c r="V30" s="46">
        <f>IF(km4_splits_ranks[[#This Row],[4 - 8 ]]="DNF","DNF",RANK(km4_splits_ranks[[#This Row],[4 - 8 ]],km4_splits_ranks[4 - 8 ],1))</f>
        <v>24</v>
      </c>
      <c r="W30" s="46">
        <f>IF(km4_splits_ranks[[#This Row],[8 - 12 ]]="DNF","DNF",RANK(km4_splits_ranks[[#This Row],[8 - 12 ]],km4_splits_ranks[8 - 12 ],1))</f>
        <v>24</v>
      </c>
      <c r="X30" s="46">
        <f>IF(km4_splits_ranks[[#This Row],[12 - 16 ]]="DNF","DNF",RANK(km4_splits_ranks[[#This Row],[12 - 16 ]],km4_splits_ranks[12 - 16 ],1))</f>
        <v>25</v>
      </c>
      <c r="Y30" s="46">
        <f>IF(km4_splits_ranks[[#This Row],[16 -20 ]]="DNF","DNF",RANK(km4_splits_ranks[[#This Row],[16 -20 ]],km4_splits_ranks[16 -20 ],1))</f>
        <v>38</v>
      </c>
      <c r="Z30" s="46">
        <f>IF(km4_splits_ranks[[#This Row],[20 - 24 ]]="DNF","DNF",RANK(km4_splits_ranks[[#This Row],[20 - 24 ]],km4_splits_ranks[20 - 24 ],1))</f>
        <v>38</v>
      </c>
      <c r="AA30" s="46">
        <f>IF(km4_splits_ranks[[#This Row],[24 - 28 ]]="DNF","DNF",RANK(km4_splits_ranks[[#This Row],[24 - 28 ]],km4_splits_ranks[24 - 28 ],1))</f>
        <v>32</v>
      </c>
      <c r="AB30" s="46">
        <f>IF(km4_splits_ranks[[#This Row],[28 - 32 ]]="DNF","DNF",RANK(km4_splits_ranks[[#This Row],[28 - 32 ]],km4_splits_ranks[28 - 32 ],1))</f>
        <v>30</v>
      </c>
      <c r="AC30" s="46">
        <f>IF(km4_splits_ranks[[#This Row],[32 - 36 ]]="DNF","DNF",RANK(km4_splits_ranks[[#This Row],[32 - 36 ]],km4_splits_ranks[32 - 36 ],1))</f>
        <v>34</v>
      </c>
      <c r="AD30" s="46">
        <f>IF(km4_splits_ranks[[#This Row],[36 - 40 ]]="DNF","DNF",RANK(km4_splits_ranks[[#This Row],[36 - 40 ]],km4_splits_ranks[36 - 40 ],1))</f>
        <v>31</v>
      </c>
      <c r="AE30" s="47">
        <f>IF(km4_splits_ranks[[#This Row],[40 - 42 ]]="DNF","DNF",RANK(km4_splits_ranks[[#This Row],[40 - 42 ]],km4_splits_ranks[40 - 42 ],1))</f>
        <v>25</v>
      </c>
      <c r="AF30" s="22">
        <f>km4_splits_ranks[[#This Row],[0 - 4 ]]</f>
        <v>1.360849537037037E-2</v>
      </c>
      <c r="AG30" s="18">
        <f>IF(km4_splits_ranks[[#This Row],[4 - 8 ]]="DNF","DNF",km4_splits_ranks[[#This Row],[4 km]]+km4_splits_ranks[[#This Row],[4 - 8 ]])</f>
        <v>2.6451249999999999E-2</v>
      </c>
      <c r="AH30" s="18">
        <f>IF(km4_splits_ranks[[#This Row],[8 - 12 ]]="DNF","DNF",km4_splits_ranks[[#This Row],[8 km]]+km4_splits_ranks[[#This Row],[8 - 12 ]])</f>
        <v>3.9216932870370369E-2</v>
      </c>
      <c r="AI30" s="18">
        <f>IF(km4_splits_ranks[[#This Row],[12 - 16 ]]="DNF","DNF",km4_splits_ranks[[#This Row],[12 km]]+km4_splits_ranks[[#This Row],[12 - 16 ]])</f>
        <v>5.2366157407407403E-2</v>
      </c>
      <c r="AJ30" s="18">
        <f>IF(km4_splits_ranks[[#This Row],[16 -20 ]]="DNF","DNF",km4_splits_ranks[[#This Row],[16 km]]+km4_splits_ranks[[#This Row],[16 -20 ]])</f>
        <v>6.5926284722222214E-2</v>
      </c>
      <c r="AK30" s="18">
        <f>IF(km4_splits_ranks[[#This Row],[20 - 24 ]]="DNF","DNF",km4_splits_ranks[[#This Row],[20 km]]+km4_splits_ranks[[#This Row],[20 - 24 ]])</f>
        <v>7.9877199074074062E-2</v>
      </c>
      <c r="AL30" s="18">
        <f>IF(km4_splits_ranks[[#This Row],[24 - 28 ]]="DNF","DNF",km4_splits_ranks[[#This Row],[24 km]]+km4_splits_ranks[[#This Row],[24 - 28 ]])</f>
        <v>9.394461805555554E-2</v>
      </c>
      <c r="AM30" s="18">
        <f>IF(km4_splits_ranks[[#This Row],[28 - 32 ]]="DNF","DNF",km4_splits_ranks[[#This Row],[28 km]]+km4_splits_ranks[[#This Row],[28 - 32 ]])</f>
        <v>0.10841373842592592</v>
      </c>
      <c r="AN30" s="18">
        <f>IF(km4_splits_ranks[[#This Row],[32 - 36 ]]="DNF","DNF",km4_splits_ranks[[#This Row],[32 km]]+km4_splits_ranks[[#This Row],[32 - 36 ]])</f>
        <v>0.12347942129629629</v>
      </c>
      <c r="AO30" s="18">
        <f>IF(km4_splits_ranks[[#This Row],[36 - 40 ]]="DNF","DNF",km4_splits_ranks[[#This Row],[36 km]]+km4_splits_ranks[[#This Row],[36 - 40 ]])</f>
        <v>0.13862027777777777</v>
      </c>
      <c r="AP30" s="23">
        <f>IF(km4_splits_ranks[[#This Row],[40 - 42 ]]="DNF","DNF",km4_splits_ranks[[#This Row],[40 km]]+km4_splits_ranks[[#This Row],[40 - 42 ]])</f>
        <v>0.14581531249999999</v>
      </c>
      <c r="AQ30" s="48">
        <f>IF(km4_splits_ranks[[#This Row],[4 km]]="DNF","DNF",RANK(km4_splits_ranks[[#This Row],[4 km]],km4_splits_ranks[4 km],1))</f>
        <v>29</v>
      </c>
      <c r="AR30" s="49">
        <f>IF(km4_splits_ranks[[#This Row],[8 km]]="DNF","DNF",RANK(km4_splits_ranks[[#This Row],[8 km]],km4_splits_ranks[8 km],1))</f>
        <v>27</v>
      </c>
      <c r="AS30" s="49">
        <f>IF(km4_splits_ranks[[#This Row],[12 km]]="DNF","DNF",RANK(km4_splits_ranks[[#This Row],[12 km]],km4_splits_ranks[12 km],1))</f>
        <v>25</v>
      </c>
      <c r="AT30" s="49">
        <f>IF(km4_splits_ranks[[#This Row],[16 km]]="DNF","DNF",RANK(km4_splits_ranks[[#This Row],[16 km]],km4_splits_ranks[16 km],1))</f>
        <v>24</v>
      </c>
      <c r="AU30" s="49">
        <f>IF(km4_splits_ranks[[#This Row],[20 km]]="DNF","DNF",RANK(km4_splits_ranks[[#This Row],[20 km]],km4_splits_ranks[20 km],1))</f>
        <v>23</v>
      </c>
      <c r="AV30" s="49">
        <f>IF(km4_splits_ranks[[#This Row],[24 km]]="DNF","DNF",RANK(km4_splits_ranks[[#This Row],[24 km]],km4_splits_ranks[24 km],1))</f>
        <v>25</v>
      </c>
      <c r="AW30" s="49">
        <f>IF(km4_splits_ranks[[#This Row],[28 km]]="DNF","DNF",RANK(km4_splits_ranks[[#This Row],[28 km]],km4_splits_ranks[28 km],1))</f>
        <v>24</v>
      </c>
      <c r="AX30" s="49">
        <f>IF(km4_splits_ranks[[#This Row],[32 km]]="DNF","DNF",RANK(km4_splits_ranks[[#This Row],[32 km]],km4_splits_ranks[32 km],1))</f>
        <v>25</v>
      </c>
      <c r="AY30" s="49">
        <f>IF(km4_splits_ranks[[#This Row],[36 km]]="DNF","DNF",RANK(km4_splits_ranks[[#This Row],[36 km]],km4_splits_ranks[36 km],1))</f>
        <v>28</v>
      </c>
      <c r="AZ30" s="49">
        <f>IF(km4_splits_ranks[[#This Row],[40 km]]="DNF","DNF",RANK(km4_splits_ranks[[#This Row],[40 km]],km4_splits_ranks[40 km],1))</f>
        <v>27</v>
      </c>
      <c r="BA30" s="49">
        <f>IF(km4_splits_ranks[[#This Row],[42 km]]="DNF","DNF",RANK(km4_splits_ranks[[#This Row],[42 km]],km4_splits_ranks[42 km],1))</f>
        <v>25</v>
      </c>
    </row>
    <row r="31" spans="2:53" x14ac:dyDescent="0.2">
      <c r="B31" s="4">
        <f>laps_times[[#This Row],[poř]]</f>
        <v>26</v>
      </c>
      <c r="C31" s="1">
        <f>laps_times[[#This Row],[s.č.]]</f>
        <v>118</v>
      </c>
      <c r="D31" s="1" t="str">
        <f>laps_times[[#This Row],[jméno]]</f>
        <v>Jančář Stanislav</v>
      </c>
      <c r="E31" s="2">
        <f>laps_times[[#This Row],[roč]]</f>
        <v>1967</v>
      </c>
      <c r="F31" s="2" t="str">
        <f>laps_times[[#This Row],[kat]]</f>
        <v>MB</v>
      </c>
      <c r="G31" s="2">
        <f>laps_times[[#This Row],[poř_kat]]</f>
        <v>13</v>
      </c>
      <c r="H31" s="1" t="str">
        <f>laps_times[[#This Row],[klub]]</f>
        <v>MK Seitl Ostrava</v>
      </c>
      <c r="I31" s="6">
        <f>laps_times[[#This Row],[celk. čas]]</f>
        <v>0.14640952546296296</v>
      </c>
      <c r="J31" s="29">
        <f>SUM(laps_times[[#This Row],[1]:[6]])</f>
        <v>1.3510162037037038E-2</v>
      </c>
      <c r="K31" s="30">
        <f>SUM(laps_times[[#This Row],[7]:[12]])</f>
        <v>1.3042974537037039E-2</v>
      </c>
      <c r="L31" s="30">
        <f>SUM(laps_times[[#This Row],[13]:[18]])</f>
        <v>1.3076412037037037E-2</v>
      </c>
      <c r="M31" s="30">
        <f>SUM(laps_times[[#This Row],[19]:[24]])</f>
        <v>1.3276828703703702E-2</v>
      </c>
      <c r="N31" s="30">
        <f>SUM(laps_times[[#This Row],[25]:[30]])</f>
        <v>1.332142361111111E-2</v>
      </c>
      <c r="O31" s="30">
        <f>SUM(laps_times[[#This Row],[31]:[36]])</f>
        <v>1.3495694444444444E-2</v>
      </c>
      <c r="P31" s="30">
        <f>SUM(laps_times[[#This Row],[37]:[42]])</f>
        <v>1.3575416666666668E-2</v>
      </c>
      <c r="Q31" s="30">
        <f>SUM(laps_times[[#This Row],[43]:[48]])</f>
        <v>1.3998449074074075E-2</v>
      </c>
      <c r="R31" s="30">
        <f>SUM(laps_times[[#This Row],[49]:[54]])</f>
        <v>1.4990405092592593E-2</v>
      </c>
      <c r="S31" s="30">
        <f>SUM(laps_times[[#This Row],[55]:[60]])</f>
        <v>1.6016203703703703E-2</v>
      </c>
      <c r="T31" s="31">
        <f>SUM(laps_times[[#This Row],[61]:[63]])</f>
        <v>8.1055555555555551E-3</v>
      </c>
      <c r="U31" s="45">
        <f>IF(km4_splits_ranks[[#This Row],[0 - 4 ]]="DNF","DNF",RANK(km4_splits_ranks[[#This Row],[0 - 4 ]],km4_splits_ranks[0 - 4 ],1))</f>
        <v>27</v>
      </c>
      <c r="V31" s="46">
        <f>IF(km4_splits_ranks[[#This Row],[4 - 8 ]]="DNF","DNF",RANK(km4_splits_ranks[[#This Row],[4 - 8 ]],km4_splits_ranks[4 - 8 ],1))</f>
        <v>30</v>
      </c>
      <c r="W31" s="46">
        <f>IF(km4_splits_ranks[[#This Row],[8 - 12 ]]="DNF","DNF",RANK(km4_splits_ranks[[#This Row],[8 - 12 ]],km4_splits_ranks[8 - 12 ],1))</f>
        <v>30</v>
      </c>
      <c r="X31" s="46">
        <f>IF(km4_splits_ranks[[#This Row],[12 - 16 ]]="DNF","DNF",RANK(km4_splits_ranks[[#This Row],[12 - 16 ]],km4_splits_ranks[12 - 16 ],1))</f>
        <v>29</v>
      </c>
      <c r="Y31" s="46">
        <f>IF(km4_splits_ranks[[#This Row],[16 -20 ]]="DNF","DNF",RANK(km4_splits_ranks[[#This Row],[16 -20 ]],km4_splits_ranks[16 -20 ],1))</f>
        <v>25</v>
      </c>
      <c r="Z31" s="46">
        <f>IF(km4_splits_ranks[[#This Row],[20 - 24 ]]="DNF","DNF",RANK(km4_splits_ranks[[#This Row],[20 - 24 ]],km4_splits_ranks[20 - 24 ],1))</f>
        <v>24</v>
      </c>
      <c r="AA31" s="46">
        <f>IF(km4_splits_ranks[[#This Row],[24 - 28 ]]="DNF","DNF",RANK(km4_splits_ranks[[#This Row],[24 - 28 ]],km4_splits_ranks[24 - 28 ],1))</f>
        <v>19</v>
      </c>
      <c r="AB31" s="46">
        <f>IF(km4_splits_ranks[[#This Row],[28 - 32 ]]="DNF","DNF",RANK(km4_splits_ranks[[#This Row],[28 - 32 ]],km4_splits_ranks[28 - 32 ],1))</f>
        <v>22</v>
      </c>
      <c r="AC31" s="46">
        <f>IF(km4_splits_ranks[[#This Row],[32 - 36 ]]="DNF","DNF",RANK(km4_splits_ranks[[#This Row],[32 - 36 ]],km4_splits_ranks[32 - 36 ],1))</f>
        <v>32</v>
      </c>
      <c r="AD31" s="46">
        <f>IF(km4_splits_ranks[[#This Row],[36 - 40 ]]="DNF","DNF",RANK(km4_splits_ranks[[#This Row],[36 - 40 ]],km4_splits_ranks[36 - 40 ],1))</f>
        <v>41</v>
      </c>
      <c r="AE31" s="47">
        <f>IF(km4_splits_ranks[[#This Row],[40 - 42 ]]="DNF","DNF",RANK(km4_splits_ranks[[#This Row],[40 - 42 ]],km4_splits_ranks[40 - 42 ],1))</f>
        <v>53</v>
      </c>
      <c r="AF31" s="22">
        <f>km4_splits_ranks[[#This Row],[0 - 4 ]]</f>
        <v>1.3510162037037038E-2</v>
      </c>
      <c r="AG31" s="18">
        <f>IF(km4_splits_ranks[[#This Row],[4 - 8 ]]="DNF","DNF",km4_splits_ranks[[#This Row],[4 km]]+km4_splits_ranks[[#This Row],[4 - 8 ]])</f>
        <v>2.6553136574074078E-2</v>
      </c>
      <c r="AH31" s="18">
        <f>IF(km4_splits_ranks[[#This Row],[8 - 12 ]]="DNF","DNF",km4_splits_ranks[[#This Row],[8 km]]+km4_splits_ranks[[#This Row],[8 - 12 ]])</f>
        <v>3.9629548611111114E-2</v>
      </c>
      <c r="AI31" s="18">
        <f>IF(km4_splits_ranks[[#This Row],[12 - 16 ]]="DNF","DNF",km4_splits_ranks[[#This Row],[12 km]]+km4_splits_ranks[[#This Row],[12 - 16 ]])</f>
        <v>5.2906377314814818E-2</v>
      </c>
      <c r="AJ31" s="18">
        <f>IF(km4_splits_ranks[[#This Row],[16 -20 ]]="DNF","DNF",km4_splits_ranks[[#This Row],[16 km]]+km4_splits_ranks[[#This Row],[16 -20 ]])</f>
        <v>6.6227800925925923E-2</v>
      </c>
      <c r="AK31" s="18">
        <f>IF(km4_splits_ranks[[#This Row],[20 - 24 ]]="DNF","DNF",km4_splits_ranks[[#This Row],[20 km]]+km4_splits_ranks[[#This Row],[20 - 24 ]])</f>
        <v>7.9723495370370365E-2</v>
      </c>
      <c r="AL31" s="18">
        <f>IF(km4_splits_ranks[[#This Row],[24 - 28 ]]="DNF","DNF",km4_splits_ranks[[#This Row],[24 km]]+km4_splits_ranks[[#This Row],[24 - 28 ]])</f>
        <v>9.3298912037037038E-2</v>
      </c>
      <c r="AM31" s="18">
        <f>IF(km4_splits_ranks[[#This Row],[28 - 32 ]]="DNF","DNF",km4_splits_ranks[[#This Row],[28 km]]+km4_splits_ranks[[#This Row],[28 - 32 ]])</f>
        <v>0.10729736111111111</v>
      </c>
      <c r="AN31" s="18">
        <f>IF(km4_splits_ranks[[#This Row],[32 - 36 ]]="DNF","DNF",km4_splits_ranks[[#This Row],[32 km]]+km4_splits_ranks[[#This Row],[32 - 36 ]])</f>
        <v>0.12228776620370371</v>
      </c>
      <c r="AO31" s="18">
        <f>IF(km4_splits_ranks[[#This Row],[36 - 40 ]]="DNF","DNF",km4_splits_ranks[[#This Row],[36 km]]+km4_splits_ranks[[#This Row],[36 - 40 ]])</f>
        <v>0.13830396990740743</v>
      </c>
      <c r="AP31" s="23">
        <f>IF(km4_splits_ranks[[#This Row],[40 - 42 ]]="DNF","DNF",km4_splits_ranks[[#This Row],[40 km]]+km4_splits_ranks[[#This Row],[40 - 42 ]])</f>
        <v>0.14640952546296299</v>
      </c>
      <c r="AQ31" s="48">
        <f>IF(km4_splits_ranks[[#This Row],[4 km]]="DNF","DNF",RANK(km4_splits_ranks[[#This Row],[4 km]],km4_splits_ranks[4 km],1))</f>
        <v>27</v>
      </c>
      <c r="AR31" s="49">
        <f>IF(km4_splits_ranks[[#This Row],[8 km]]="DNF","DNF",RANK(km4_splits_ranks[[#This Row],[8 km]],km4_splits_ranks[8 km],1))</f>
        <v>29</v>
      </c>
      <c r="AS31" s="49">
        <f>IF(km4_splits_ranks[[#This Row],[12 km]]="DNF","DNF",RANK(km4_splits_ranks[[#This Row],[12 km]],km4_splits_ranks[12 km],1))</f>
        <v>28</v>
      </c>
      <c r="AT31" s="49">
        <f>IF(km4_splits_ranks[[#This Row],[16 km]]="DNF","DNF",RANK(km4_splits_ranks[[#This Row],[16 km]],km4_splits_ranks[16 km],1))</f>
        <v>26</v>
      </c>
      <c r="AU31" s="49">
        <f>IF(km4_splits_ranks[[#This Row],[20 km]]="DNF","DNF",RANK(km4_splits_ranks[[#This Row],[20 km]],km4_splits_ranks[20 km],1))</f>
        <v>24</v>
      </c>
      <c r="AV31" s="49">
        <f>IF(km4_splits_ranks[[#This Row],[24 km]]="DNF","DNF",RANK(km4_splits_ranks[[#This Row],[24 km]],km4_splits_ranks[24 km],1))</f>
        <v>23</v>
      </c>
      <c r="AW31" s="49">
        <f>IF(km4_splits_ranks[[#This Row],[28 km]]="DNF","DNF",RANK(km4_splits_ranks[[#This Row],[28 km]],km4_splits_ranks[28 km],1))</f>
        <v>23</v>
      </c>
      <c r="AX31" s="49">
        <f>IF(km4_splits_ranks[[#This Row],[32 km]]="DNF","DNF",RANK(km4_splits_ranks[[#This Row],[32 km]],km4_splits_ranks[32 km],1))</f>
        <v>23</v>
      </c>
      <c r="AY31" s="49">
        <f>IF(km4_splits_ranks[[#This Row],[36 km]]="DNF","DNF",RANK(km4_splits_ranks[[#This Row],[36 km]],km4_splits_ranks[36 km],1))</f>
        <v>23</v>
      </c>
      <c r="AZ31" s="49">
        <f>IF(km4_splits_ranks[[#This Row],[40 km]]="DNF","DNF",RANK(km4_splits_ranks[[#This Row],[40 km]],km4_splits_ranks[40 km],1))</f>
        <v>25</v>
      </c>
      <c r="BA31" s="49">
        <f>IF(km4_splits_ranks[[#This Row],[42 km]]="DNF","DNF",RANK(km4_splits_ranks[[#This Row],[42 km]],km4_splits_ranks[42 km],1))</f>
        <v>26</v>
      </c>
    </row>
    <row r="32" spans="2:53" x14ac:dyDescent="0.2">
      <c r="B32" s="4">
        <f>laps_times[[#This Row],[poř]]</f>
        <v>27</v>
      </c>
      <c r="C32" s="1">
        <f>laps_times[[#This Row],[s.č.]]</f>
        <v>39</v>
      </c>
      <c r="D32" s="1" t="str">
        <f>laps_times[[#This Row],[jméno]]</f>
        <v>Válek Petr</v>
      </c>
      <c r="E32" s="2">
        <f>laps_times[[#This Row],[roč]]</f>
        <v>1974</v>
      </c>
      <c r="F32" s="2" t="str">
        <f>laps_times[[#This Row],[kat]]</f>
        <v>MB</v>
      </c>
      <c r="G32" s="2">
        <f>laps_times[[#This Row],[poř_kat]]</f>
        <v>14</v>
      </c>
      <c r="H32" s="1" t="str">
        <f>laps_times[[#This Row],[klub]]</f>
        <v>Maraton Klub Kladno</v>
      </c>
      <c r="I32" s="6">
        <f>laps_times[[#This Row],[celk. čas]]</f>
        <v>0.14649186342592593</v>
      </c>
      <c r="J32" s="29">
        <f>SUM(laps_times[[#This Row],[1]:[6]])</f>
        <v>1.4039976851851852E-2</v>
      </c>
      <c r="K32" s="30">
        <f>SUM(laps_times[[#This Row],[7]:[12]])</f>
        <v>1.3768553240740741E-2</v>
      </c>
      <c r="L32" s="30">
        <f>SUM(laps_times[[#This Row],[13]:[18]])</f>
        <v>1.3623680555555556E-2</v>
      </c>
      <c r="M32" s="30">
        <f>SUM(laps_times[[#This Row],[19]:[24]])</f>
        <v>1.37E-2</v>
      </c>
      <c r="N32" s="30">
        <f>SUM(laps_times[[#This Row],[25]:[30]])</f>
        <v>1.3797615740740741E-2</v>
      </c>
      <c r="O32" s="30">
        <f>SUM(laps_times[[#This Row],[31]:[36]])</f>
        <v>1.3908206018518518E-2</v>
      </c>
      <c r="P32" s="30">
        <f>SUM(laps_times[[#This Row],[37]:[42]])</f>
        <v>1.4229826388888887E-2</v>
      </c>
      <c r="Q32" s="30">
        <f>SUM(laps_times[[#This Row],[43]:[48]])</f>
        <v>1.4039930555555555E-2</v>
      </c>
      <c r="R32" s="30">
        <f>SUM(laps_times[[#This Row],[49]:[54]])</f>
        <v>1.4071666666666666E-2</v>
      </c>
      <c r="S32" s="30">
        <f>SUM(laps_times[[#This Row],[55]:[60]])</f>
        <v>1.4316655092592591E-2</v>
      </c>
      <c r="T32" s="31">
        <f>SUM(laps_times[[#This Row],[61]:[63]])</f>
        <v>6.9957523148148158E-3</v>
      </c>
      <c r="U32" s="45">
        <f>IF(km4_splits_ranks[[#This Row],[0 - 4 ]]="DNF","DNF",RANK(km4_splits_ranks[[#This Row],[0 - 4 ]],km4_splits_ranks[0 - 4 ],1))</f>
        <v>41</v>
      </c>
      <c r="V32" s="46">
        <f>IF(km4_splits_ranks[[#This Row],[4 - 8 ]]="DNF","DNF",RANK(km4_splits_ranks[[#This Row],[4 - 8 ]],km4_splits_ranks[4 - 8 ],1))</f>
        <v>57</v>
      </c>
      <c r="W32" s="46">
        <f>IF(km4_splits_ranks[[#This Row],[8 - 12 ]]="DNF","DNF",RANK(km4_splits_ranks[[#This Row],[8 - 12 ]],km4_splits_ranks[8 - 12 ],1))</f>
        <v>50</v>
      </c>
      <c r="X32" s="46">
        <f>IF(km4_splits_ranks[[#This Row],[12 - 16 ]]="DNF","DNF",RANK(km4_splits_ranks[[#This Row],[12 - 16 ]],km4_splits_ranks[12 - 16 ],1))</f>
        <v>44</v>
      </c>
      <c r="Y32" s="46">
        <f>IF(km4_splits_ranks[[#This Row],[16 -20 ]]="DNF","DNF",RANK(km4_splits_ranks[[#This Row],[16 -20 ]],km4_splits_ranks[16 -20 ],1))</f>
        <v>41</v>
      </c>
      <c r="Z32" s="46">
        <f>IF(km4_splits_ranks[[#This Row],[20 - 24 ]]="DNF","DNF",RANK(km4_splits_ranks[[#This Row],[20 - 24 ]],km4_splits_ranks[20 - 24 ],1))</f>
        <v>35</v>
      </c>
      <c r="AA32" s="46">
        <f>IF(km4_splits_ranks[[#This Row],[24 - 28 ]]="DNF","DNF",RANK(km4_splits_ranks[[#This Row],[24 - 28 ]],km4_splits_ranks[24 - 28 ],1))</f>
        <v>36</v>
      </c>
      <c r="AB32" s="46">
        <f>IF(km4_splits_ranks[[#This Row],[28 - 32 ]]="DNF","DNF",RANK(km4_splits_ranks[[#This Row],[28 - 32 ]],km4_splits_ranks[28 - 32 ],1))</f>
        <v>24</v>
      </c>
      <c r="AC32" s="46">
        <f>IF(km4_splits_ranks[[#This Row],[32 - 36 ]]="DNF","DNF",RANK(km4_splits_ranks[[#This Row],[32 - 36 ]],km4_splits_ranks[32 - 36 ],1))</f>
        <v>20</v>
      </c>
      <c r="AD32" s="46">
        <f>IF(km4_splits_ranks[[#This Row],[36 - 40 ]]="DNF","DNF",RANK(km4_splits_ranks[[#This Row],[36 - 40 ]],km4_splits_ranks[36 - 40 ],1))</f>
        <v>17</v>
      </c>
      <c r="AE32" s="47">
        <f>IF(km4_splits_ranks[[#This Row],[40 - 42 ]]="DNF","DNF",RANK(km4_splits_ranks[[#This Row],[40 - 42 ]],km4_splits_ranks[40 - 42 ],1))</f>
        <v>20</v>
      </c>
      <c r="AF32" s="22">
        <f>km4_splits_ranks[[#This Row],[0 - 4 ]]</f>
        <v>1.4039976851851852E-2</v>
      </c>
      <c r="AG32" s="18">
        <f>IF(km4_splits_ranks[[#This Row],[4 - 8 ]]="DNF","DNF",km4_splits_ranks[[#This Row],[4 km]]+km4_splits_ranks[[#This Row],[4 - 8 ]])</f>
        <v>2.7808530092592591E-2</v>
      </c>
      <c r="AH32" s="18">
        <f>IF(km4_splits_ranks[[#This Row],[8 - 12 ]]="DNF","DNF",km4_splits_ranks[[#This Row],[8 km]]+km4_splits_ranks[[#This Row],[8 - 12 ]])</f>
        <v>4.1432210648148143E-2</v>
      </c>
      <c r="AI32" s="18">
        <f>IF(km4_splits_ranks[[#This Row],[12 - 16 ]]="DNF","DNF",km4_splits_ranks[[#This Row],[12 km]]+km4_splits_ranks[[#This Row],[12 - 16 ]])</f>
        <v>5.5132210648148147E-2</v>
      </c>
      <c r="AJ32" s="18">
        <f>IF(km4_splits_ranks[[#This Row],[16 -20 ]]="DNF","DNF",km4_splits_ranks[[#This Row],[16 km]]+km4_splits_ranks[[#This Row],[16 -20 ]])</f>
        <v>6.8929826388888893E-2</v>
      </c>
      <c r="AK32" s="18">
        <f>IF(km4_splits_ranks[[#This Row],[20 - 24 ]]="DNF","DNF",km4_splits_ranks[[#This Row],[20 km]]+km4_splits_ranks[[#This Row],[20 - 24 ]])</f>
        <v>8.2838032407407405E-2</v>
      </c>
      <c r="AL32" s="18">
        <f>IF(km4_splits_ranks[[#This Row],[24 - 28 ]]="DNF","DNF",km4_splits_ranks[[#This Row],[24 km]]+km4_splits_ranks[[#This Row],[24 - 28 ]])</f>
        <v>9.7067858796296286E-2</v>
      </c>
      <c r="AM32" s="18">
        <f>IF(km4_splits_ranks[[#This Row],[28 - 32 ]]="DNF","DNF",km4_splits_ranks[[#This Row],[28 km]]+km4_splits_ranks[[#This Row],[28 - 32 ]])</f>
        <v>0.11110778935185184</v>
      </c>
      <c r="AN32" s="18">
        <f>IF(km4_splits_ranks[[#This Row],[32 - 36 ]]="DNF","DNF",km4_splits_ranks[[#This Row],[32 km]]+km4_splits_ranks[[#This Row],[32 - 36 ]])</f>
        <v>0.12517945601851851</v>
      </c>
      <c r="AO32" s="18">
        <f>IF(km4_splits_ranks[[#This Row],[36 - 40 ]]="DNF","DNF",km4_splits_ranks[[#This Row],[36 km]]+km4_splits_ranks[[#This Row],[36 - 40 ]])</f>
        <v>0.1394961111111111</v>
      </c>
      <c r="AP32" s="23">
        <f>IF(km4_splits_ranks[[#This Row],[40 - 42 ]]="DNF","DNF",km4_splits_ranks[[#This Row],[40 km]]+km4_splits_ranks[[#This Row],[40 - 42 ]])</f>
        <v>0.14649186342592591</v>
      </c>
      <c r="AQ32" s="48">
        <f>IF(km4_splits_ranks[[#This Row],[4 km]]="DNF","DNF",RANK(km4_splits_ranks[[#This Row],[4 km]],km4_splits_ranks[4 km],1))</f>
        <v>41</v>
      </c>
      <c r="AR32" s="49">
        <f>IF(km4_splits_ranks[[#This Row],[8 km]]="DNF","DNF",RANK(km4_splits_ranks[[#This Row],[8 km]],km4_splits_ranks[8 km],1))</f>
        <v>48</v>
      </c>
      <c r="AS32" s="49">
        <f>IF(km4_splits_ranks[[#This Row],[12 km]]="DNF","DNF",RANK(km4_splits_ranks[[#This Row],[12 km]],km4_splits_ranks[12 km],1))</f>
        <v>48</v>
      </c>
      <c r="AT32" s="49">
        <f>IF(km4_splits_ranks[[#This Row],[16 km]]="DNF","DNF",RANK(km4_splits_ranks[[#This Row],[16 km]],km4_splits_ranks[16 km],1))</f>
        <v>48</v>
      </c>
      <c r="AU32" s="49">
        <f>IF(km4_splits_ranks[[#This Row],[20 km]]="DNF","DNF",RANK(km4_splits_ranks[[#This Row],[20 km]],km4_splits_ranks[20 km],1))</f>
        <v>45</v>
      </c>
      <c r="AV32" s="49">
        <f>IF(km4_splits_ranks[[#This Row],[24 km]]="DNF","DNF",RANK(km4_splits_ranks[[#This Row],[24 km]],km4_splits_ranks[24 km],1))</f>
        <v>45</v>
      </c>
      <c r="AW32" s="49">
        <f>IF(km4_splits_ranks[[#This Row],[28 km]]="DNF","DNF",RANK(km4_splits_ranks[[#This Row],[28 km]],km4_splits_ranks[28 km],1))</f>
        <v>42</v>
      </c>
      <c r="AX32" s="49">
        <f>IF(km4_splits_ranks[[#This Row],[32 km]]="DNF","DNF",RANK(km4_splits_ranks[[#This Row],[32 km]],km4_splits_ranks[32 km],1))</f>
        <v>35</v>
      </c>
      <c r="AY32" s="49">
        <f>IF(km4_splits_ranks[[#This Row],[36 km]]="DNF","DNF",RANK(km4_splits_ranks[[#This Row],[36 km]],km4_splits_ranks[36 km],1))</f>
        <v>31</v>
      </c>
      <c r="AZ32" s="49">
        <f>IF(km4_splits_ranks[[#This Row],[40 km]]="DNF","DNF",RANK(km4_splits_ranks[[#This Row],[40 km]],km4_splits_ranks[40 km],1))</f>
        <v>28</v>
      </c>
      <c r="BA32" s="49">
        <f>IF(km4_splits_ranks[[#This Row],[42 km]]="DNF","DNF",RANK(km4_splits_ranks[[#This Row],[42 km]],km4_splits_ranks[42 km],1))</f>
        <v>27</v>
      </c>
    </row>
    <row r="33" spans="2:53" x14ac:dyDescent="0.2">
      <c r="B33" s="4">
        <f>laps_times[[#This Row],[poř]]</f>
        <v>28</v>
      </c>
      <c r="C33" s="1">
        <f>laps_times[[#This Row],[s.č.]]</f>
        <v>128</v>
      </c>
      <c r="D33" s="1" t="str">
        <f>laps_times[[#This Row],[jméno]]</f>
        <v>Potůček Jiří</v>
      </c>
      <c r="E33" s="2">
        <f>laps_times[[#This Row],[roč]]</f>
        <v>1979</v>
      </c>
      <c r="F33" s="2" t="str">
        <f>laps_times[[#This Row],[kat]]</f>
        <v>MA</v>
      </c>
      <c r="G33" s="2">
        <f>laps_times[[#This Row],[poř_kat]]</f>
        <v>8</v>
      </c>
      <c r="H33" s="1" t="str">
        <f>laps_times[[#This Row],[klub]]</f>
        <v>Sanasport team</v>
      </c>
      <c r="I33" s="6">
        <f>laps_times[[#This Row],[celk. čas]]</f>
        <v>0.14723373842592594</v>
      </c>
      <c r="J33" s="29">
        <f>SUM(laps_times[[#This Row],[1]:[6]])</f>
        <v>1.2253483796296297E-2</v>
      </c>
      <c r="K33" s="30">
        <f>SUM(laps_times[[#This Row],[7]:[12]])</f>
        <v>1.2213761574074073E-2</v>
      </c>
      <c r="L33" s="30">
        <f>SUM(laps_times[[#This Row],[13]:[18]])</f>
        <v>1.2163680555555556E-2</v>
      </c>
      <c r="M33" s="30">
        <f>SUM(laps_times[[#This Row],[19]:[24]])</f>
        <v>1.3829467592592593E-2</v>
      </c>
      <c r="N33" s="30">
        <f>SUM(laps_times[[#This Row],[25]:[30]])</f>
        <v>1.272258101851852E-2</v>
      </c>
      <c r="O33" s="30">
        <f>SUM(laps_times[[#This Row],[31]:[36]])</f>
        <v>1.3500775462962963E-2</v>
      </c>
      <c r="P33" s="30">
        <f>SUM(laps_times[[#This Row],[37]:[42]])</f>
        <v>1.4284039351851852E-2</v>
      </c>
      <c r="Q33" s="30">
        <f>SUM(laps_times[[#This Row],[43]:[48]])</f>
        <v>1.5232152777777778E-2</v>
      </c>
      <c r="R33" s="30">
        <f>SUM(laps_times[[#This Row],[49]:[54]])</f>
        <v>1.6245879629629631E-2</v>
      </c>
      <c r="S33" s="30">
        <f>SUM(laps_times[[#This Row],[55]:[60]])</f>
        <v>1.7492048611111109E-2</v>
      </c>
      <c r="T33" s="31">
        <f>SUM(laps_times[[#This Row],[61]:[63]])</f>
        <v>7.2958680555555554E-3</v>
      </c>
      <c r="U33" s="45">
        <f>IF(km4_splits_ranks[[#This Row],[0 - 4 ]]="DNF","DNF",RANK(km4_splits_ranks[[#This Row],[0 - 4 ]],km4_splits_ranks[0 - 4 ],1))</f>
        <v>14</v>
      </c>
      <c r="V33" s="46">
        <f>IF(km4_splits_ranks[[#This Row],[4 - 8 ]]="DNF","DNF",RANK(km4_splits_ranks[[#This Row],[4 - 8 ]],km4_splits_ranks[4 - 8 ],1))</f>
        <v>15</v>
      </c>
      <c r="W33" s="46">
        <f>IF(km4_splits_ranks[[#This Row],[8 - 12 ]]="DNF","DNF",RANK(km4_splits_ranks[[#This Row],[8 - 12 ]],km4_splits_ranks[8 - 12 ],1))</f>
        <v>16</v>
      </c>
      <c r="X33" s="46">
        <f>IF(km4_splits_ranks[[#This Row],[12 - 16 ]]="DNF","DNF",RANK(km4_splits_ranks[[#This Row],[12 - 16 ]],km4_splits_ranks[12 - 16 ],1))</f>
        <v>51</v>
      </c>
      <c r="Y33" s="46">
        <f>IF(km4_splits_ranks[[#This Row],[16 -20 ]]="DNF","DNF",RANK(km4_splits_ranks[[#This Row],[16 -20 ]],km4_splits_ranks[16 -20 ],1))</f>
        <v>17</v>
      </c>
      <c r="Z33" s="46">
        <f>IF(km4_splits_ranks[[#This Row],[20 - 24 ]]="DNF","DNF",RANK(km4_splits_ranks[[#This Row],[20 - 24 ]],km4_splits_ranks[20 - 24 ],1))</f>
        <v>25</v>
      </c>
      <c r="AA33" s="46">
        <f>IF(km4_splits_ranks[[#This Row],[24 - 28 ]]="DNF","DNF",RANK(km4_splits_ranks[[#This Row],[24 - 28 ]],km4_splits_ranks[24 - 28 ],1))</f>
        <v>37</v>
      </c>
      <c r="AB33" s="46">
        <f>IF(km4_splits_ranks[[#This Row],[28 - 32 ]]="DNF","DNF",RANK(km4_splits_ranks[[#This Row],[28 - 32 ]],km4_splits_ranks[28 - 32 ],1))</f>
        <v>51</v>
      </c>
      <c r="AC33" s="46">
        <f>IF(km4_splits_ranks[[#This Row],[32 - 36 ]]="DNF","DNF",RANK(km4_splits_ranks[[#This Row],[32 - 36 ]],km4_splits_ranks[32 - 36 ],1))</f>
        <v>58</v>
      </c>
      <c r="AD33" s="46">
        <f>IF(km4_splits_ranks[[#This Row],[36 - 40 ]]="DNF","DNF",RANK(km4_splits_ranks[[#This Row],[36 - 40 ]],km4_splits_ranks[36 - 40 ],1))</f>
        <v>63</v>
      </c>
      <c r="AE33" s="47">
        <f>IF(km4_splits_ranks[[#This Row],[40 - 42 ]]="DNF","DNF",RANK(km4_splits_ranks[[#This Row],[40 - 42 ]],km4_splits_ranks[40 - 42 ],1))</f>
        <v>29</v>
      </c>
      <c r="AF33" s="22">
        <f>km4_splits_ranks[[#This Row],[0 - 4 ]]</f>
        <v>1.2253483796296297E-2</v>
      </c>
      <c r="AG33" s="18">
        <f>IF(km4_splits_ranks[[#This Row],[4 - 8 ]]="DNF","DNF",km4_splits_ranks[[#This Row],[4 km]]+km4_splits_ranks[[#This Row],[4 - 8 ]])</f>
        <v>2.4467245370370372E-2</v>
      </c>
      <c r="AH33" s="18">
        <f>IF(km4_splits_ranks[[#This Row],[8 - 12 ]]="DNF","DNF",km4_splits_ranks[[#This Row],[8 km]]+km4_splits_ranks[[#This Row],[8 - 12 ]])</f>
        <v>3.6630925925925928E-2</v>
      </c>
      <c r="AI33" s="18">
        <f>IF(km4_splits_ranks[[#This Row],[12 - 16 ]]="DNF","DNF",km4_splits_ranks[[#This Row],[12 km]]+km4_splits_ranks[[#This Row],[12 - 16 ]])</f>
        <v>5.0460393518518519E-2</v>
      </c>
      <c r="AJ33" s="18">
        <f>IF(km4_splits_ranks[[#This Row],[16 -20 ]]="DNF","DNF",km4_splits_ranks[[#This Row],[16 km]]+km4_splits_ranks[[#This Row],[16 -20 ]])</f>
        <v>6.3182974537037043E-2</v>
      </c>
      <c r="AK33" s="18">
        <f>IF(km4_splits_ranks[[#This Row],[20 - 24 ]]="DNF","DNF",km4_splits_ranks[[#This Row],[20 km]]+km4_splits_ranks[[#This Row],[20 - 24 ]])</f>
        <v>7.6683750000000009E-2</v>
      </c>
      <c r="AL33" s="18">
        <f>IF(km4_splits_ranks[[#This Row],[24 - 28 ]]="DNF","DNF",km4_splits_ranks[[#This Row],[24 km]]+km4_splits_ranks[[#This Row],[24 - 28 ]])</f>
        <v>9.096778935185186E-2</v>
      </c>
      <c r="AM33" s="18">
        <f>IF(km4_splits_ranks[[#This Row],[28 - 32 ]]="DNF","DNF",km4_splits_ranks[[#This Row],[28 km]]+km4_splits_ranks[[#This Row],[28 - 32 ]])</f>
        <v>0.10619994212962963</v>
      </c>
      <c r="AN33" s="18">
        <f>IF(km4_splits_ranks[[#This Row],[32 - 36 ]]="DNF","DNF",km4_splits_ranks[[#This Row],[32 km]]+km4_splits_ranks[[#This Row],[32 - 36 ]])</f>
        <v>0.12244582175925926</v>
      </c>
      <c r="AO33" s="18">
        <f>IF(km4_splits_ranks[[#This Row],[36 - 40 ]]="DNF","DNF",km4_splits_ranks[[#This Row],[36 km]]+km4_splits_ranks[[#This Row],[36 - 40 ]])</f>
        <v>0.13993787037037037</v>
      </c>
      <c r="AP33" s="23">
        <f>IF(km4_splits_ranks[[#This Row],[40 - 42 ]]="DNF","DNF",km4_splits_ranks[[#This Row],[40 km]]+km4_splits_ranks[[#This Row],[40 - 42 ]])</f>
        <v>0.14723373842592591</v>
      </c>
      <c r="AQ33" s="48">
        <f>IF(km4_splits_ranks[[#This Row],[4 km]]="DNF","DNF",RANK(km4_splits_ranks[[#This Row],[4 km]],km4_splits_ranks[4 km],1))</f>
        <v>14</v>
      </c>
      <c r="AR33" s="49">
        <f>IF(km4_splits_ranks[[#This Row],[8 km]]="DNF","DNF",RANK(km4_splits_ranks[[#This Row],[8 km]],km4_splits_ranks[8 km],1))</f>
        <v>15</v>
      </c>
      <c r="AS33" s="49">
        <f>IF(km4_splits_ranks[[#This Row],[12 km]]="DNF","DNF",RANK(km4_splits_ranks[[#This Row],[12 km]],km4_splits_ranks[12 km],1))</f>
        <v>15</v>
      </c>
      <c r="AT33" s="49">
        <f>IF(km4_splits_ranks[[#This Row],[16 km]]="DNF","DNF",RANK(km4_splits_ranks[[#This Row],[16 km]],km4_splits_ranks[16 km],1))</f>
        <v>18</v>
      </c>
      <c r="AU33" s="49">
        <f>IF(km4_splits_ranks[[#This Row],[20 km]]="DNF","DNF",RANK(km4_splits_ranks[[#This Row],[20 km]],km4_splits_ranks[20 km],1))</f>
        <v>18</v>
      </c>
      <c r="AV33" s="49">
        <f>IF(km4_splits_ranks[[#This Row],[24 km]]="DNF","DNF",RANK(km4_splits_ranks[[#This Row],[24 km]],km4_splits_ranks[24 km],1))</f>
        <v>18</v>
      </c>
      <c r="AW33" s="49">
        <f>IF(km4_splits_ranks[[#This Row],[28 km]]="DNF","DNF",RANK(km4_splits_ranks[[#This Row],[28 km]],km4_splits_ranks[28 km],1))</f>
        <v>19</v>
      </c>
      <c r="AX33" s="49">
        <f>IF(km4_splits_ranks[[#This Row],[32 km]]="DNF","DNF",RANK(km4_splits_ranks[[#This Row],[32 km]],km4_splits_ranks[32 km],1))</f>
        <v>21</v>
      </c>
      <c r="AY33" s="49">
        <f>IF(km4_splits_ranks[[#This Row],[36 km]]="DNF","DNF",RANK(km4_splits_ranks[[#This Row],[36 km]],km4_splits_ranks[36 km],1))</f>
        <v>24</v>
      </c>
      <c r="AZ33" s="49">
        <f>IF(km4_splits_ranks[[#This Row],[40 km]]="DNF","DNF",RANK(km4_splits_ranks[[#This Row],[40 km]],km4_splits_ranks[40 km],1))</f>
        <v>29</v>
      </c>
      <c r="BA33" s="49">
        <f>IF(km4_splits_ranks[[#This Row],[42 km]]="DNF","DNF",RANK(km4_splits_ranks[[#This Row],[42 km]],km4_splits_ranks[42 km],1))</f>
        <v>28</v>
      </c>
    </row>
    <row r="34" spans="2:53" x14ac:dyDescent="0.2">
      <c r="B34" s="4">
        <f>laps_times[[#This Row],[poř]]</f>
        <v>29</v>
      </c>
      <c r="C34" s="1">
        <f>laps_times[[#This Row],[s.č.]]</f>
        <v>43</v>
      </c>
      <c r="D34" s="1" t="str">
        <f>laps_times[[#This Row],[jméno]]</f>
        <v>Kalina Bohumil</v>
      </c>
      <c r="E34" s="2">
        <f>laps_times[[#This Row],[roč]]</f>
        <v>1976</v>
      </c>
      <c r="F34" s="2" t="str">
        <f>laps_times[[#This Row],[kat]]</f>
        <v>MA</v>
      </c>
      <c r="G34" s="2">
        <f>laps_times[[#This Row],[poř_kat]]</f>
        <v>9</v>
      </c>
      <c r="H34" s="1" t="str">
        <f>laps_times[[#This Row],[klub]]</f>
        <v>CI5</v>
      </c>
      <c r="I34" s="6">
        <f>laps_times[[#This Row],[celk. čas]]</f>
        <v>0.14776908564814814</v>
      </c>
      <c r="J34" s="29">
        <f>SUM(laps_times[[#This Row],[1]:[6]])</f>
        <v>1.3048796296296298E-2</v>
      </c>
      <c r="K34" s="30">
        <f>SUM(laps_times[[#This Row],[7]:[12]])</f>
        <v>1.2534849537037037E-2</v>
      </c>
      <c r="L34" s="30">
        <f>SUM(laps_times[[#This Row],[13]:[18]])</f>
        <v>1.2643715277777778E-2</v>
      </c>
      <c r="M34" s="30">
        <f>SUM(laps_times[[#This Row],[19]:[24]])</f>
        <v>1.2784652777777777E-2</v>
      </c>
      <c r="N34" s="30">
        <f>SUM(laps_times[[#This Row],[25]:[30]])</f>
        <v>1.2925034722222221E-2</v>
      </c>
      <c r="O34" s="30">
        <f>SUM(laps_times[[#This Row],[31]:[36]])</f>
        <v>1.2975520833333334E-2</v>
      </c>
      <c r="P34" s="30">
        <f>SUM(laps_times[[#This Row],[37]:[42]])</f>
        <v>1.3576851851851852E-2</v>
      </c>
      <c r="Q34" s="30">
        <f>SUM(laps_times[[#This Row],[43]:[48]])</f>
        <v>1.4439270833333333E-2</v>
      </c>
      <c r="R34" s="30">
        <f>SUM(laps_times[[#This Row],[49]:[54]])</f>
        <v>1.575601851851852E-2</v>
      </c>
      <c r="S34" s="30">
        <f>SUM(laps_times[[#This Row],[55]:[60]])</f>
        <v>1.7921261574074074E-2</v>
      </c>
      <c r="T34" s="31">
        <f>SUM(laps_times[[#This Row],[61]:[63]])</f>
        <v>9.163113425925927E-3</v>
      </c>
      <c r="U34" s="45">
        <f>IF(km4_splits_ranks[[#This Row],[0 - 4 ]]="DNF","DNF",RANK(km4_splits_ranks[[#This Row],[0 - 4 ]],km4_splits_ranks[0 - 4 ],1))</f>
        <v>23</v>
      </c>
      <c r="V34" s="46">
        <f>IF(km4_splits_ranks[[#This Row],[4 - 8 ]]="DNF","DNF",RANK(km4_splits_ranks[[#This Row],[4 - 8 ]],km4_splits_ranks[4 - 8 ],1))</f>
        <v>20</v>
      </c>
      <c r="W34" s="46">
        <f>IF(km4_splits_ranks[[#This Row],[8 - 12 ]]="DNF","DNF",RANK(km4_splits_ranks[[#This Row],[8 - 12 ]],km4_splits_ranks[8 - 12 ],1))</f>
        <v>21</v>
      </c>
      <c r="X34" s="46">
        <f>IF(km4_splits_ranks[[#This Row],[12 - 16 ]]="DNF","DNF",RANK(km4_splits_ranks[[#This Row],[12 - 16 ]],km4_splits_ranks[12 - 16 ],1))</f>
        <v>19</v>
      </c>
      <c r="Y34" s="46">
        <f>IF(km4_splits_ranks[[#This Row],[16 -20 ]]="DNF","DNF",RANK(km4_splits_ranks[[#This Row],[16 -20 ]],km4_splits_ranks[16 -20 ],1))</f>
        <v>18</v>
      </c>
      <c r="Z34" s="46">
        <f>IF(km4_splits_ranks[[#This Row],[20 - 24 ]]="DNF","DNF",RANK(km4_splits_ranks[[#This Row],[20 - 24 ]],km4_splits_ranks[20 - 24 ],1))</f>
        <v>15</v>
      </c>
      <c r="AA34" s="46">
        <f>IF(km4_splits_ranks[[#This Row],[24 - 28 ]]="DNF","DNF",RANK(km4_splits_ranks[[#This Row],[24 - 28 ]],km4_splits_ranks[24 - 28 ],1))</f>
        <v>20</v>
      </c>
      <c r="AB34" s="46">
        <f>IF(km4_splits_ranks[[#This Row],[28 - 32 ]]="DNF","DNF",RANK(km4_splits_ranks[[#This Row],[28 - 32 ]],km4_splits_ranks[28 - 32 ],1))</f>
        <v>28</v>
      </c>
      <c r="AC34" s="46">
        <f>IF(km4_splits_ranks[[#This Row],[32 - 36 ]]="DNF","DNF",RANK(km4_splits_ranks[[#This Row],[32 - 36 ]],km4_splits_ranks[32 - 36 ],1))</f>
        <v>46</v>
      </c>
      <c r="AD34" s="46">
        <f>IF(km4_splits_ranks[[#This Row],[36 - 40 ]]="DNF","DNF",RANK(km4_splits_ranks[[#This Row],[36 - 40 ]],km4_splits_ranks[36 - 40 ],1))</f>
        <v>67</v>
      </c>
      <c r="AE34" s="47">
        <f>IF(km4_splits_ranks[[#This Row],[40 - 42 ]]="DNF","DNF",RANK(km4_splits_ranks[[#This Row],[40 - 42 ]],km4_splits_ranks[40 - 42 ],1))</f>
        <v>82</v>
      </c>
      <c r="AF34" s="22">
        <f>km4_splits_ranks[[#This Row],[0 - 4 ]]</f>
        <v>1.3048796296296298E-2</v>
      </c>
      <c r="AG34" s="18">
        <f>IF(km4_splits_ranks[[#This Row],[4 - 8 ]]="DNF","DNF",km4_splits_ranks[[#This Row],[4 km]]+km4_splits_ranks[[#This Row],[4 - 8 ]])</f>
        <v>2.5583645833333335E-2</v>
      </c>
      <c r="AH34" s="18">
        <f>IF(km4_splits_ranks[[#This Row],[8 - 12 ]]="DNF","DNF",km4_splits_ranks[[#This Row],[8 km]]+km4_splits_ranks[[#This Row],[8 - 12 ]])</f>
        <v>3.8227361111111115E-2</v>
      </c>
      <c r="AI34" s="18">
        <f>IF(km4_splits_ranks[[#This Row],[12 - 16 ]]="DNF","DNF",km4_splits_ranks[[#This Row],[12 km]]+km4_splits_ranks[[#This Row],[12 - 16 ]])</f>
        <v>5.1012013888888888E-2</v>
      </c>
      <c r="AJ34" s="18">
        <f>IF(km4_splits_ranks[[#This Row],[16 -20 ]]="DNF","DNF",km4_splits_ranks[[#This Row],[16 km]]+km4_splits_ranks[[#This Row],[16 -20 ]])</f>
        <v>6.3937048611111102E-2</v>
      </c>
      <c r="AK34" s="18">
        <f>IF(km4_splits_ranks[[#This Row],[20 - 24 ]]="DNF","DNF",km4_splits_ranks[[#This Row],[20 km]]+km4_splits_ranks[[#This Row],[20 - 24 ]])</f>
        <v>7.691256944444444E-2</v>
      </c>
      <c r="AL34" s="18">
        <f>IF(km4_splits_ranks[[#This Row],[24 - 28 ]]="DNF","DNF",km4_splits_ranks[[#This Row],[24 km]]+km4_splits_ranks[[#This Row],[24 - 28 ]])</f>
        <v>9.0489421296296293E-2</v>
      </c>
      <c r="AM34" s="18">
        <f>IF(km4_splits_ranks[[#This Row],[28 - 32 ]]="DNF","DNF",km4_splits_ranks[[#This Row],[28 km]]+km4_splits_ranks[[#This Row],[28 - 32 ]])</f>
        <v>0.10492869212962963</v>
      </c>
      <c r="AN34" s="18">
        <f>IF(km4_splits_ranks[[#This Row],[32 - 36 ]]="DNF","DNF",km4_splits_ranks[[#This Row],[32 km]]+km4_splits_ranks[[#This Row],[32 - 36 ]])</f>
        <v>0.12068471064814815</v>
      </c>
      <c r="AO34" s="18">
        <f>IF(km4_splits_ranks[[#This Row],[36 - 40 ]]="DNF","DNF",km4_splits_ranks[[#This Row],[36 km]]+km4_splits_ranks[[#This Row],[36 - 40 ]])</f>
        <v>0.13860597222222221</v>
      </c>
      <c r="AP34" s="23">
        <f>IF(km4_splits_ranks[[#This Row],[40 - 42 ]]="DNF","DNF",km4_splits_ranks[[#This Row],[40 km]]+km4_splits_ranks[[#This Row],[40 - 42 ]])</f>
        <v>0.14776908564814814</v>
      </c>
      <c r="AQ34" s="48">
        <f>IF(km4_splits_ranks[[#This Row],[4 km]]="DNF","DNF",RANK(km4_splits_ranks[[#This Row],[4 km]],km4_splits_ranks[4 km],1))</f>
        <v>23</v>
      </c>
      <c r="AR34" s="49">
        <f>IF(km4_splits_ranks[[#This Row],[8 km]]="DNF","DNF",RANK(km4_splits_ranks[[#This Row],[8 km]],km4_splits_ranks[8 km],1))</f>
        <v>23</v>
      </c>
      <c r="AS34" s="49">
        <f>IF(km4_splits_ranks[[#This Row],[12 km]]="DNF","DNF",RANK(km4_splits_ranks[[#This Row],[12 km]],km4_splits_ranks[12 km],1))</f>
        <v>23</v>
      </c>
      <c r="AT34" s="49">
        <f>IF(km4_splits_ranks[[#This Row],[16 km]]="DNF","DNF",RANK(km4_splits_ranks[[#This Row],[16 km]],km4_splits_ranks[16 km],1))</f>
        <v>20</v>
      </c>
      <c r="AU34" s="49">
        <f>IF(km4_splits_ranks[[#This Row],[20 km]]="DNF","DNF",RANK(km4_splits_ranks[[#This Row],[20 km]],km4_splits_ranks[20 km],1))</f>
        <v>20</v>
      </c>
      <c r="AV34" s="49">
        <f>IF(km4_splits_ranks[[#This Row],[24 km]]="DNF","DNF",RANK(km4_splits_ranks[[#This Row],[24 km]],km4_splits_ranks[24 km],1))</f>
        <v>19</v>
      </c>
      <c r="AW34" s="49">
        <f>IF(km4_splits_ranks[[#This Row],[28 km]]="DNF","DNF",RANK(km4_splits_ranks[[#This Row],[28 km]],km4_splits_ranks[28 km],1))</f>
        <v>18</v>
      </c>
      <c r="AX34" s="49">
        <f>IF(km4_splits_ranks[[#This Row],[32 km]]="DNF","DNF",RANK(km4_splits_ranks[[#This Row],[32 km]],km4_splits_ranks[32 km],1))</f>
        <v>18</v>
      </c>
      <c r="AY34" s="49">
        <f>IF(km4_splits_ranks[[#This Row],[36 km]]="DNF","DNF",RANK(km4_splits_ranks[[#This Row],[36 km]],km4_splits_ranks[36 km],1))</f>
        <v>20</v>
      </c>
      <c r="AZ34" s="49">
        <f>IF(km4_splits_ranks[[#This Row],[40 km]]="DNF","DNF",RANK(km4_splits_ranks[[#This Row],[40 km]],km4_splits_ranks[40 km],1))</f>
        <v>26</v>
      </c>
      <c r="BA34" s="49">
        <f>IF(km4_splits_ranks[[#This Row],[42 km]]="DNF","DNF",RANK(km4_splits_ranks[[#This Row],[42 km]],km4_splits_ranks[42 km],1))</f>
        <v>29</v>
      </c>
    </row>
    <row r="35" spans="2:53" x14ac:dyDescent="0.2">
      <c r="B35" s="4">
        <f>laps_times[[#This Row],[poř]]</f>
        <v>30</v>
      </c>
      <c r="C35" s="1">
        <f>laps_times[[#This Row],[s.č.]]</f>
        <v>30</v>
      </c>
      <c r="D35" s="1" t="str">
        <f>laps_times[[#This Row],[jméno]]</f>
        <v>Kocourek Jan</v>
      </c>
      <c r="E35" s="2">
        <f>laps_times[[#This Row],[roč]]</f>
        <v>1966</v>
      </c>
      <c r="F35" s="2" t="str">
        <f>laps_times[[#This Row],[kat]]</f>
        <v>MB</v>
      </c>
      <c r="G35" s="2">
        <f>laps_times[[#This Row],[poř_kat]]</f>
        <v>15</v>
      </c>
      <c r="H35" s="1" t="str">
        <f>laps_times[[#This Row],[klub]]</f>
        <v>SAYERLACK Prachatice</v>
      </c>
      <c r="I35" s="6">
        <f>laps_times[[#This Row],[celk. čas]]</f>
        <v>0.14787380787037038</v>
      </c>
      <c r="J35" s="29">
        <f>SUM(laps_times[[#This Row],[1]:[6]])</f>
        <v>1.386150462962963E-2</v>
      </c>
      <c r="K35" s="30">
        <f>SUM(laps_times[[#This Row],[7]:[12]])</f>
        <v>1.3137476851851852E-2</v>
      </c>
      <c r="L35" s="30">
        <f>SUM(laps_times[[#This Row],[13]:[18]])</f>
        <v>1.3236956018518518E-2</v>
      </c>
      <c r="M35" s="30">
        <f>SUM(laps_times[[#This Row],[19]:[24]])</f>
        <v>1.3282534722222222E-2</v>
      </c>
      <c r="N35" s="30">
        <f>SUM(laps_times[[#This Row],[25]:[30]])</f>
        <v>1.3393819444444443E-2</v>
      </c>
      <c r="O35" s="30">
        <f>SUM(laps_times[[#This Row],[31]:[36]])</f>
        <v>1.3847870370370371E-2</v>
      </c>
      <c r="P35" s="30">
        <f>SUM(laps_times[[#This Row],[37]:[42]])</f>
        <v>1.400039351851852E-2</v>
      </c>
      <c r="Q35" s="30">
        <f>SUM(laps_times[[#This Row],[43]:[48]])</f>
        <v>1.454900462962963E-2</v>
      </c>
      <c r="R35" s="30">
        <f>SUM(laps_times[[#This Row],[49]:[54]])</f>
        <v>1.4877175925925926E-2</v>
      </c>
      <c r="S35" s="30">
        <f>SUM(laps_times[[#This Row],[55]:[60]])</f>
        <v>1.5861782407407408E-2</v>
      </c>
      <c r="T35" s="31">
        <f>SUM(laps_times[[#This Row],[61]:[63]])</f>
        <v>7.8252893518518524E-3</v>
      </c>
      <c r="U35" s="45">
        <f>IF(km4_splits_ranks[[#This Row],[0 - 4 ]]="DNF","DNF",RANK(km4_splits_ranks[[#This Row],[0 - 4 ]],km4_splits_ranks[0 - 4 ],1))</f>
        <v>31</v>
      </c>
      <c r="V35" s="46">
        <f>IF(km4_splits_ranks[[#This Row],[4 - 8 ]]="DNF","DNF",RANK(km4_splits_ranks[[#This Row],[4 - 8 ]],km4_splits_ranks[4 - 8 ],1))</f>
        <v>35</v>
      </c>
      <c r="W35" s="46">
        <f>IF(km4_splits_ranks[[#This Row],[8 - 12 ]]="DNF","DNF",RANK(km4_splits_ranks[[#This Row],[8 - 12 ]],km4_splits_ranks[8 - 12 ],1))</f>
        <v>34</v>
      </c>
      <c r="X35" s="46">
        <f>IF(km4_splits_ranks[[#This Row],[12 - 16 ]]="DNF","DNF",RANK(km4_splits_ranks[[#This Row],[12 - 16 ]],km4_splits_ranks[12 - 16 ],1))</f>
        <v>30</v>
      </c>
      <c r="Y35" s="46">
        <f>IF(km4_splits_ranks[[#This Row],[16 -20 ]]="DNF","DNF",RANK(km4_splits_ranks[[#This Row],[16 -20 ]],km4_splits_ranks[16 -20 ],1))</f>
        <v>29</v>
      </c>
      <c r="Z35" s="46">
        <f>IF(km4_splits_ranks[[#This Row],[20 - 24 ]]="DNF","DNF",RANK(km4_splits_ranks[[#This Row],[20 - 24 ]],km4_splits_ranks[20 - 24 ],1))</f>
        <v>33</v>
      </c>
      <c r="AA35" s="46">
        <f>IF(km4_splits_ranks[[#This Row],[24 - 28 ]]="DNF","DNF",RANK(km4_splits_ranks[[#This Row],[24 - 28 ]],km4_splits_ranks[24 - 28 ],1))</f>
        <v>30</v>
      </c>
      <c r="AB35" s="46">
        <f>IF(km4_splits_ranks[[#This Row],[28 - 32 ]]="DNF","DNF",RANK(km4_splits_ranks[[#This Row],[28 - 32 ]],km4_splits_ranks[28 - 32 ],1))</f>
        <v>32</v>
      </c>
      <c r="AC35" s="46">
        <f>IF(km4_splits_ranks[[#This Row],[32 - 36 ]]="DNF","DNF",RANK(km4_splits_ranks[[#This Row],[32 - 36 ]],km4_splits_ranks[32 - 36 ],1))</f>
        <v>31</v>
      </c>
      <c r="AD35" s="46">
        <f>IF(km4_splits_ranks[[#This Row],[36 - 40 ]]="DNF","DNF",RANK(km4_splits_ranks[[#This Row],[36 - 40 ]],km4_splits_ranks[36 - 40 ],1))</f>
        <v>38</v>
      </c>
      <c r="AE35" s="47">
        <f>IF(km4_splits_ranks[[#This Row],[40 - 42 ]]="DNF","DNF",RANK(km4_splits_ranks[[#This Row],[40 - 42 ]],km4_splits_ranks[40 - 42 ],1))</f>
        <v>47</v>
      </c>
      <c r="AF35" s="22">
        <f>km4_splits_ranks[[#This Row],[0 - 4 ]]</f>
        <v>1.386150462962963E-2</v>
      </c>
      <c r="AG35" s="18">
        <f>IF(km4_splits_ranks[[#This Row],[4 - 8 ]]="DNF","DNF",km4_splits_ranks[[#This Row],[4 km]]+km4_splits_ranks[[#This Row],[4 - 8 ]])</f>
        <v>2.6998981481481481E-2</v>
      </c>
      <c r="AH35" s="18">
        <f>IF(km4_splits_ranks[[#This Row],[8 - 12 ]]="DNF","DNF",km4_splits_ranks[[#This Row],[8 km]]+km4_splits_ranks[[#This Row],[8 - 12 ]])</f>
        <v>4.0235937499999999E-2</v>
      </c>
      <c r="AI35" s="18">
        <f>IF(km4_splits_ranks[[#This Row],[12 - 16 ]]="DNF","DNF",km4_splits_ranks[[#This Row],[12 km]]+km4_splits_ranks[[#This Row],[12 - 16 ]])</f>
        <v>5.3518472222222224E-2</v>
      </c>
      <c r="AJ35" s="18">
        <f>IF(km4_splits_ranks[[#This Row],[16 -20 ]]="DNF","DNF",km4_splits_ranks[[#This Row],[16 km]]+km4_splits_ranks[[#This Row],[16 -20 ]])</f>
        <v>6.6912291666666665E-2</v>
      </c>
      <c r="AK35" s="18">
        <f>IF(km4_splits_ranks[[#This Row],[20 - 24 ]]="DNF","DNF",km4_splits_ranks[[#This Row],[20 km]]+km4_splits_ranks[[#This Row],[20 - 24 ]])</f>
        <v>8.0760162037037037E-2</v>
      </c>
      <c r="AL35" s="18">
        <f>IF(km4_splits_ranks[[#This Row],[24 - 28 ]]="DNF","DNF",km4_splits_ranks[[#This Row],[24 km]]+km4_splits_ranks[[#This Row],[24 - 28 ]])</f>
        <v>9.4760555555555556E-2</v>
      </c>
      <c r="AM35" s="18">
        <f>IF(km4_splits_ranks[[#This Row],[28 - 32 ]]="DNF","DNF",km4_splits_ranks[[#This Row],[28 km]]+km4_splits_ranks[[#This Row],[28 - 32 ]])</f>
        <v>0.10930956018518519</v>
      </c>
      <c r="AN35" s="18">
        <f>IF(km4_splits_ranks[[#This Row],[32 - 36 ]]="DNF","DNF",km4_splits_ranks[[#This Row],[32 km]]+km4_splits_ranks[[#This Row],[32 - 36 ]])</f>
        <v>0.12418673611111111</v>
      </c>
      <c r="AO35" s="18">
        <f>IF(km4_splits_ranks[[#This Row],[36 - 40 ]]="DNF","DNF",km4_splits_ranks[[#This Row],[36 km]]+km4_splits_ranks[[#This Row],[36 - 40 ]])</f>
        <v>0.14004851851851852</v>
      </c>
      <c r="AP35" s="23">
        <f>IF(km4_splits_ranks[[#This Row],[40 - 42 ]]="DNF","DNF",km4_splits_ranks[[#This Row],[40 km]]+km4_splits_ranks[[#This Row],[40 - 42 ]])</f>
        <v>0.14787380787037036</v>
      </c>
      <c r="AQ35" s="48">
        <f>IF(km4_splits_ranks[[#This Row],[4 km]]="DNF","DNF",RANK(km4_splits_ranks[[#This Row],[4 km]],km4_splits_ranks[4 km],1))</f>
        <v>31</v>
      </c>
      <c r="AR35" s="49">
        <f>IF(km4_splits_ranks[[#This Row],[8 km]]="DNF","DNF",RANK(km4_splits_ranks[[#This Row],[8 km]],km4_splits_ranks[8 km],1))</f>
        <v>33</v>
      </c>
      <c r="AS35" s="49">
        <f>IF(km4_splits_ranks[[#This Row],[12 km]]="DNF","DNF",RANK(km4_splits_ranks[[#This Row],[12 km]],km4_splits_ranks[12 km],1))</f>
        <v>34</v>
      </c>
      <c r="AT35" s="49">
        <f>IF(km4_splits_ranks[[#This Row],[16 km]]="DNF","DNF",RANK(km4_splits_ranks[[#This Row],[16 km]],km4_splits_ranks[16 km],1))</f>
        <v>32</v>
      </c>
      <c r="AU35" s="49">
        <f>IF(km4_splits_ranks[[#This Row],[20 km]]="DNF","DNF",RANK(km4_splits_ranks[[#This Row],[20 km]],km4_splits_ranks[20 km],1))</f>
        <v>30</v>
      </c>
      <c r="AV35" s="49">
        <f>IF(km4_splits_ranks[[#This Row],[24 km]]="DNF","DNF",RANK(km4_splits_ranks[[#This Row],[24 km]],km4_splits_ranks[24 km],1))</f>
        <v>27</v>
      </c>
      <c r="AW35" s="49">
        <f>IF(km4_splits_ranks[[#This Row],[28 km]]="DNF","DNF",RANK(km4_splits_ranks[[#This Row],[28 km]],km4_splits_ranks[28 km],1))</f>
        <v>28</v>
      </c>
      <c r="AX35" s="49">
        <f>IF(km4_splits_ranks[[#This Row],[32 km]]="DNF","DNF",RANK(km4_splits_ranks[[#This Row],[32 km]],km4_splits_ranks[32 km],1))</f>
        <v>29</v>
      </c>
      <c r="AY35" s="49">
        <f>IF(km4_splits_ranks[[#This Row],[36 km]]="DNF","DNF",RANK(km4_splits_ranks[[#This Row],[36 km]],km4_splits_ranks[36 km],1))</f>
        <v>29</v>
      </c>
      <c r="AZ35" s="49">
        <f>IF(km4_splits_ranks[[#This Row],[40 km]]="DNF","DNF",RANK(km4_splits_ranks[[#This Row],[40 km]],km4_splits_ranks[40 km],1))</f>
        <v>31</v>
      </c>
      <c r="BA35" s="49">
        <f>IF(km4_splits_ranks[[#This Row],[42 km]]="DNF","DNF",RANK(km4_splits_ranks[[#This Row],[42 km]],km4_splits_ranks[42 km],1))</f>
        <v>30</v>
      </c>
    </row>
    <row r="36" spans="2:53" x14ac:dyDescent="0.2">
      <c r="B36" s="4">
        <f>laps_times[[#This Row],[poř]]</f>
        <v>31</v>
      </c>
      <c r="C36" s="1">
        <f>laps_times[[#This Row],[s.č.]]</f>
        <v>41</v>
      </c>
      <c r="D36" s="1" t="str">
        <f>laps_times[[#This Row],[jméno]]</f>
        <v>Gruberova Marketa</v>
      </c>
      <c r="E36" s="2">
        <f>laps_times[[#This Row],[roč]]</f>
        <v>1982</v>
      </c>
      <c r="F36" s="2" t="str">
        <f>laps_times[[#This Row],[kat]]</f>
        <v>ZA</v>
      </c>
      <c r="G36" s="2">
        <f>laps_times[[#This Row],[poř_kat]]</f>
        <v>1</v>
      </c>
      <c r="H36" s="1" t="str">
        <f>laps_times[[#This Row],[klub]]</f>
        <v>Maraton Klub Kladno</v>
      </c>
      <c r="I36" s="6">
        <f>laps_times[[#This Row],[celk. čas]]</f>
        <v>0.14811560185185185</v>
      </c>
      <c r="J36" s="29">
        <f>SUM(laps_times[[#This Row],[1]:[6]])</f>
        <v>1.3897268518518519E-2</v>
      </c>
      <c r="K36" s="30">
        <f>SUM(laps_times[[#This Row],[7]:[12]])</f>
        <v>1.289284722222222E-2</v>
      </c>
      <c r="L36" s="30">
        <f>SUM(laps_times[[#This Row],[13]:[18]])</f>
        <v>1.2998078703703703E-2</v>
      </c>
      <c r="M36" s="30">
        <f>SUM(laps_times[[#This Row],[19]:[24]])</f>
        <v>1.3704317129629629E-2</v>
      </c>
      <c r="N36" s="30">
        <f>SUM(laps_times[[#This Row],[25]:[30]])</f>
        <v>1.3998240740740742E-2</v>
      </c>
      <c r="O36" s="30">
        <f>SUM(laps_times[[#This Row],[31]:[36]])</f>
        <v>1.4405011574074074E-2</v>
      </c>
      <c r="P36" s="30">
        <f>SUM(laps_times[[#This Row],[37]:[42]])</f>
        <v>1.4914201388888888E-2</v>
      </c>
      <c r="Q36" s="30">
        <f>SUM(laps_times[[#This Row],[43]:[48]])</f>
        <v>1.5072442129629628E-2</v>
      </c>
      <c r="R36" s="30">
        <f>SUM(laps_times[[#This Row],[49]:[54]])</f>
        <v>1.4845069444444445E-2</v>
      </c>
      <c r="S36" s="30">
        <f>SUM(laps_times[[#This Row],[55]:[60]])</f>
        <v>1.4722499999999999E-2</v>
      </c>
      <c r="T36" s="31">
        <f>SUM(laps_times[[#This Row],[61]:[63]])</f>
        <v>6.6656249999999997E-3</v>
      </c>
      <c r="U36" s="45">
        <f>IF(km4_splits_ranks[[#This Row],[0 - 4 ]]="DNF","DNF",RANK(km4_splits_ranks[[#This Row],[0 - 4 ]],km4_splits_ranks[0 - 4 ],1))</f>
        <v>33</v>
      </c>
      <c r="V36" s="46">
        <f>IF(km4_splits_ranks[[#This Row],[4 - 8 ]]="DNF","DNF",RANK(km4_splits_ranks[[#This Row],[4 - 8 ]],km4_splits_ranks[4 - 8 ],1))</f>
        <v>26</v>
      </c>
      <c r="W36" s="46">
        <f>IF(km4_splits_ranks[[#This Row],[8 - 12 ]]="DNF","DNF",RANK(km4_splits_ranks[[#This Row],[8 - 12 ]],km4_splits_ranks[8 - 12 ],1))</f>
        <v>27</v>
      </c>
      <c r="X36" s="46">
        <f>IF(km4_splits_ranks[[#This Row],[12 - 16 ]]="DNF","DNF",RANK(km4_splits_ranks[[#This Row],[12 - 16 ]],km4_splits_ranks[12 - 16 ],1))</f>
        <v>45</v>
      </c>
      <c r="Y36" s="46">
        <f>IF(km4_splits_ranks[[#This Row],[16 -20 ]]="DNF","DNF",RANK(km4_splits_ranks[[#This Row],[16 -20 ]],km4_splits_ranks[16 -20 ],1))</f>
        <v>49</v>
      </c>
      <c r="Z36" s="46">
        <f>IF(km4_splits_ranks[[#This Row],[20 - 24 ]]="DNF","DNF",RANK(km4_splits_ranks[[#This Row],[20 - 24 ]],km4_splits_ranks[20 - 24 ],1))</f>
        <v>49</v>
      </c>
      <c r="AA36" s="46">
        <f>IF(km4_splits_ranks[[#This Row],[24 - 28 ]]="DNF","DNF",RANK(km4_splits_ranks[[#This Row],[24 - 28 ]],km4_splits_ranks[24 - 28 ],1))</f>
        <v>54</v>
      </c>
      <c r="AB36" s="46">
        <f>IF(km4_splits_ranks[[#This Row],[28 - 32 ]]="DNF","DNF",RANK(km4_splits_ranks[[#This Row],[28 - 32 ]],km4_splits_ranks[28 - 32 ],1))</f>
        <v>43</v>
      </c>
      <c r="AC36" s="46">
        <f>IF(km4_splits_ranks[[#This Row],[32 - 36 ]]="DNF","DNF",RANK(km4_splits_ranks[[#This Row],[32 - 36 ]],km4_splits_ranks[32 - 36 ],1))</f>
        <v>28</v>
      </c>
      <c r="AD36" s="46">
        <f>IF(km4_splits_ranks[[#This Row],[36 - 40 ]]="DNF","DNF",RANK(km4_splits_ranks[[#This Row],[36 - 40 ]],km4_splits_ranks[36 - 40 ],1))</f>
        <v>26</v>
      </c>
      <c r="AE36" s="47">
        <f>IF(km4_splits_ranks[[#This Row],[40 - 42 ]]="DNF","DNF",RANK(km4_splits_ranks[[#This Row],[40 - 42 ]],km4_splits_ranks[40 - 42 ],1))</f>
        <v>15</v>
      </c>
      <c r="AF36" s="22">
        <f>km4_splits_ranks[[#This Row],[0 - 4 ]]</f>
        <v>1.3897268518518519E-2</v>
      </c>
      <c r="AG36" s="18">
        <f>IF(km4_splits_ranks[[#This Row],[4 - 8 ]]="DNF","DNF",km4_splits_ranks[[#This Row],[4 km]]+km4_splits_ranks[[#This Row],[4 - 8 ]])</f>
        <v>2.6790115740740739E-2</v>
      </c>
      <c r="AH36" s="18">
        <f>IF(km4_splits_ranks[[#This Row],[8 - 12 ]]="DNF","DNF",km4_splits_ranks[[#This Row],[8 km]]+km4_splits_ranks[[#This Row],[8 - 12 ]])</f>
        <v>3.9788194444444439E-2</v>
      </c>
      <c r="AI36" s="18">
        <f>IF(km4_splits_ranks[[#This Row],[12 - 16 ]]="DNF","DNF",km4_splits_ranks[[#This Row],[12 km]]+km4_splits_ranks[[#This Row],[12 - 16 ]])</f>
        <v>5.3492511574074066E-2</v>
      </c>
      <c r="AJ36" s="18">
        <f>IF(km4_splits_ranks[[#This Row],[16 -20 ]]="DNF","DNF",km4_splits_ranks[[#This Row],[16 km]]+km4_splits_ranks[[#This Row],[16 -20 ]])</f>
        <v>6.74907523148148E-2</v>
      </c>
      <c r="AK36" s="18">
        <f>IF(km4_splits_ranks[[#This Row],[20 - 24 ]]="DNF","DNF",km4_splits_ranks[[#This Row],[20 km]]+km4_splits_ranks[[#This Row],[20 - 24 ]])</f>
        <v>8.1895763888888876E-2</v>
      </c>
      <c r="AL36" s="18">
        <f>IF(km4_splits_ranks[[#This Row],[24 - 28 ]]="DNF","DNF",km4_splits_ranks[[#This Row],[24 km]]+km4_splits_ranks[[#This Row],[24 - 28 ]])</f>
        <v>9.6809965277777771E-2</v>
      </c>
      <c r="AM36" s="18">
        <f>IF(km4_splits_ranks[[#This Row],[28 - 32 ]]="DNF","DNF",km4_splits_ranks[[#This Row],[28 km]]+km4_splits_ranks[[#This Row],[28 - 32 ]])</f>
        <v>0.1118824074074074</v>
      </c>
      <c r="AN36" s="18">
        <f>IF(km4_splits_ranks[[#This Row],[32 - 36 ]]="DNF","DNF",km4_splits_ranks[[#This Row],[32 km]]+km4_splits_ranks[[#This Row],[32 - 36 ]])</f>
        <v>0.12672747685185184</v>
      </c>
      <c r="AO36" s="18">
        <f>IF(km4_splits_ranks[[#This Row],[36 - 40 ]]="DNF","DNF",km4_splits_ranks[[#This Row],[36 km]]+km4_splits_ranks[[#This Row],[36 - 40 ]])</f>
        <v>0.14144997685185184</v>
      </c>
      <c r="AP36" s="23">
        <f>IF(km4_splits_ranks[[#This Row],[40 - 42 ]]="DNF","DNF",km4_splits_ranks[[#This Row],[40 km]]+km4_splits_ranks[[#This Row],[40 - 42 ]])</f>
        <v>0.14811560185185185</v>
      </c>
      <c r="AQ36" s="48">
        <f>IF(km4_splits_ranks[[#This Row],[4 km]]="DNF","DNF",RANK(km4_splits_ranks[[#This Row],[4 km]],km4_splits_ranks[4 km],1))</f>
        <v>33</v>
      </c>
      <c r="AR36" s="49">
        <f>IF(km4_splits_ranks[[#This Row],[8 km]]="DNF","DNF",RANK(km4_splits_ranks[[#This Row],[8 km]],km4_splits_ranks[8 km],1))</f>
        <v>30</v>
      </c>
      <c r="AS36" s="49">
        <f>IF(km4_splits_ranks[[#This Row],[12 km]]="DNF","DNF",RANK(km4_splits_ranks[[#This Row],[12 km]],km4_splits_ranks[12 km],1))</f>
        <v>29</v>
      </c>
      <c r="AT36" s="49">
        <f>IF(km4_splits_ranks[[#This Row],[16 km]]="DNF","DNF",RANK(km4_splits_ranks[[#This Row],[16 km]],km4_splits_ranks[16 km],1))</f>
        <v>31</v>
      </c>
      <c r="AU36" s="49">
        <f>IF(km4_splits_ranks[[#This Row],[20 km]]="DNF","DNF",RANK(km4_splits_ranks[[#This Row],[20 km]],km4_splits_ranks[20 km],1))</f>
        <v>36</v>
      </c>
      <c r="AV36" s="49">
        <f>IF(km4_splits_ranks[[#This Row],[24 km]]="DNF","DNF",RANK(km4_splits_ranks[[#This Row],[24 km]],km4_splits_ranks[24 km],1))</f>
        <v>37</v>
      </c>
      <c r="AW36" s="49">
        <f>IF(km4_splits_ranks[[#This Row],[28 km]]="DNF","DNF",RANK(km4_splits_ranks[[#This Row],[28 km]],km4_splits_ranks[28 km],1))</f>
        <v>39</v>
      </c>
      <c r="AX36" s="49">
        <f>IF(km4_splits_ranks[[#This Row],[32 km]]="DNF","DNF",RANK(km4_splits_ranks[[#This Row],[32 km]],km4_splits_ranks[32 km],1))</f>
        <v>40</v>
      </c>
      <c r="AY36" s="49">
        <f>IF(km4_splits_ranks[[#This Row],[36 km]]="DNF","DNF",RANK(km4_splits_ranks[[#This Row],[36 km]],km4_splits_ranks[36 km],1))</f>
        <v>36</v>
      </c>
      <c r="AZ36" s="49">
        <f>IF(km4_splits_ranks[[#This Row],[40 km]]="DNF","DNF",RANK(km4_splits_ranks[[#This Row],[40 km]],km4_splits_ranks[40 km],1))</f>
        <v>33</v>
      </c>
      <c r="BA36" s="49">
        <f>IF(km4_splits_ranks[[#This Row],[42 km]]="DNF","DNF",RANK(km4_splits_ranks[[#This Row],[42 km]],km4_splits_ranks[42 km],1))</f>
        <v>31</v>
      </c>
    </row>
    <row r="37" spans="2:53" x14ac:dyDescent="0.2">
      <c r="B37" s="4">
        <f>laps_times[[#This Row],[poř]]</f>
        <v>32</v>
      </c>
      <c r="C37" s="1">
        <f>laps_times[[#This Row],[s.č.]]</f>
        <v>44</v>
      </c>
      <c r="D37" s="1" t="str">
        <f>laps_times[[#This Row],[jméno]]</f>
        <v>Šimek Miroslav</v>
      </c>
      <c r="E37" s="2">
        <f>laps_times[[#This Row],[roč]]</f>
        <v>1966</v>
      </c>
      <c r="F37" s="2" t="str">
        <f>laps_times[[#This Row],[kat]]</f>
        <v>MB</v>
      </c>
      <c r="G37" s="2">
        <f>laps_times[[#This Row],[poř_kat]]</f>
        <v>16</v>
      </c>
      <c r="H37" s="1" t="str">
        <f>laps_times[[#This Row],[klub]]</f>
        <v>TC Dvořák Č. Budějovice</v>
      </c>
      <c r="I37" s="6">
        <f>laps_times[[#This Row],[celk. čas]]</f>
        <v>0.14852547453703704</v>
      </c>
      <c r="J37" s="29">
        <f>SUM(laps_times[[#This Row],[1]:[6]])</f>
        <v>1.4158865740740741E-2</v>
      </c>
      <c r="K37" s="30">
        <f>SUM(laps_times[[#This Row],[7]:[12]])</f>
        <v>1.3765578703703703E-2</v>
      </c>
      <c r="L37" s="30">
        <f>SUM(laps_times[[#This Row],[13]:[18]])</f>
        <v>1.3947222222222222E-2</v>
      </c>
      <c r="M37" s="30">
        <f>SUM(laps_times[[#This Row],[19]:[24]])</f>
        <v>1.4269953703703701E-2</v>
      </c>
      <c r="N37" s="30">
        <f>SUM(laps_times[[#This Row],[25]:[30]])</f>
        <v>1.4214444444444444E-2</v>
      </c>
      <c r="O37" s="30">
        <f>SUM(laps_times[[#This Row],[31]:[36]])</f>
        <v>1.3887962962962963E-2</v>
      </c>
      <c r="P37" s="30">
        <f>SUM(laps_times[[#This Row],[37]:[42]])</f>
        <v>1.404380787037037E-2</v>
      </c>
      <c r="Q37" s="30">
        <f>SUM(laps_times[[#This Row],[43]:[48]])</f>
        <v>1.3992129629629629E-2</v>
      </c>
      <c r="R37" s="30">
        <f>SUM(laps_times[[#This Row],[49]:[54]])</f>
        <v>1.3868148148148147E-2</v>
      </c>
      <c r="S37" s="30">
        <f>SUM(laps_times[[#This Row],[55]:[60]])</f>
        <v>1.499630787037037E-2</v>
      </c>
      <c r="T37" s="31">
        <f>SUM(laps_times[[#This Row],[61]:[63]])</f>
        <v>7.381053240740741E-3</v>
      </c>
      <c r="U37" s="45">
        <f>IF(km4_splits_ranks[[#This Row],[0 - 4 ]]="DNF","DNF",RANK(km4_splits_ranks[[#This Row],[0 - 4 ]],km4_splits_ranks[0 - 4 ],1))</f>
        <v>43</v>
      </c>
      <c r="V37" s="46">
        <f>IF(km4_splits_ranks[[#This Row],[4 - 8 ]]="DNF","DNF",RANK(km4_splits_ranks[[#This Row],[4 - 8 ]],km4_splits_ranks[4 - 8 ],1))</f>
        <v>55</v>
      </c>
      <c r="W37" s="46">
        <f>IF(km4_splits_ranks[[#This Row],[8 - 12 ]]="DNF","DNF",RANK(km4_splits_ranks[[#This Row],[8 - 12 ]],km4_splits_ranks[8 - 12 ],1))</f>
        <v>62</v>
      </c>
      <c r="X37" s="46">
        <f>IF(km4_splits_ranks[[#This Row],[12 - 16 ]]="DNF","DNF",RANK(km4_splits_ranks[[#This Row],[12 - 16 ]],km4_splits_ranks[12 - 16 ],1))</f>
        <v>63</v>
      </c>
      <c r="Y37" s="46">
        <f>IF(km4_splits_ranks[[#This Row],[16 -20 ]]="DNF","DNF",RANK(km4_splits_ranks[[#This Row],[16 -20 ]],km4_splits_ranks[16 -20 ],1))</f>
        <v>57</v>
      </c>
      <c r="Z37" s="46">
        <f>IF(km4_splits_ranks[[#This Row],[20 - 24 ]]="DNF","DNF",RANK(km4_splits_ranks[[#This Row],[20 - 24 ]],km4_splits_ranks[20 - 24 ],1))</f>
        <v>34</v>
      </c>
      <c r="AA37" s="46">
        <f>IF(km4_splits_ranks[[#This Row],[24 - 28 ]]="DNF","DNF",RANK(km4_splits_ranks[[#This Row],[24 - 28 ]],km4_splits_ranks[24 - 28 ],1))</f>
        <v>31</v>
      </c>
      <c r="AB37" s="46">
        <f>IF(km4_splits_ranks[[#This Row],[28 - 32 ]]="DNF","DNF",RANK(km4_splits_ranks[[#This Row],[28 - 32 ]],km4_splits_ranks[28 - 32 ],1))</f>
        <v>21</v>
      </c>
      <c r="AC37" s="46">
        <f>IF(km4_splits_ranks[[#This Row],[32 - 36 ]]="DNF","DNF",RANK(km4_splits_ranks[[#This Row],[32 - 36 ]],km4_splits_ranks[32 - 36 ],1))</f>
        <v>17</v>
      </c>
      <c r="AD37" s="46">
        <f>IF(km4_splits_ranks[[#This Row],[36 - 40 ]]="DNF","DNF",RANK(km4_splits_ranks[[#This Row],[36 - 40 ]],km4_splits_ranks[36 - 40 ],1))</f>
        <v>28</v>
      </c>
      <c r="AE37" s="47">
        <f>IF(km4_splits_ranks[[#This Row],[40 - 42 ]]="DNF","DNF",RANK(km4_splits_ranks[[#This Row],[40 - 42 ]],km4_splits_ranks[40 - 42 ],1))</f>
        <v>34</v>
      </c>
      <c r="AF37" s="22">
        <f>km4_splits_ranks[[#This Row],[0 - 4 ]]</f>
        <v>1.4158865740740741E-2</v>
      </c>
      <c r="AG37" s="18">
        <f>IF(km4_splits_ranks[[#This Row],[4 - 8 ]]="DNF","DNF",km4_splits_ranks[[#This Row],[4 km]]+km4_splits_ranks[[#This Row],[4 - 8 ]])</f>
        <v>2.7924444444444446E-2</v>
      </c>
      <c r="AH37" s="18">
        <f>IF(km4_splits_ranks[[#This Row],[8 - 12 ]]="DNF","DNF",km4_splits_ranks[[#This Row],[8 km]]+km4_splits_ranks[[#This Row],[8 - 12 ]])</f>
        <v>4.1871666666666668E-2</v>
      </c>
      <c r="AI37" s="18">
        <f>IF(km4_splits_ranks[[#This Row],[12 - 16 ]]="DNF","DNF",km4_splits_ranks[[#This Row],[12 km]]+km4_splits_ranks[[#This Row],[12 - 16 ]])</f>
        <v>5.614162037037037E-2</v>
      </c>
      <c r="AJ37" s="18">
        <f>IF(km4_splits_ranks[[#This Row],[16 -20 ]]="DNF","DNF",km4_splits_ranks[[#This Row],[16 km]]+km4_splits_ranks[[#This Row],[16 -20 ]])</f>
        <v>7.0356064814814809E-2</v>
      </c>
      <c r="AK37" s="18">
        <f>IF(km4_splits_ranks[[#This Row],[20 - 24 ]]="DNF","DNF",km4_splits_ranks[[#This Row],[20 km]]+km4_splits_ranks[[#This Row],[20 - 24 ]])</f>
        <v>8.4244027777777772E-2</v>
      </c>
      <c r="AL37" s="18">
        <f>IF(km4_splits_ranks[[#This Row],[24 - 28 ]]="DNF","DNF",km4_splits_ranks[[#This Row],[24 km]]+km4_splits_ranks[[#This Row],[24 - 28 ]])</f>
        <v>9.8287835648148136E-2</v>
      </c>
      <c r="AM37" s="18">
        <f>IF(km4_splits_ranks[[#This Row],[28 - 32 ]]="DNF","DNF",km4_splits_ranks[[#This Row],[28 km]]+km4_splits_ranks[[#This Row],[28 - 32 ]])</f>
        <v>0.11227996527777777</v>
      </c>
      <c r="AN37" s="18">
        <f>IF(km4_splits_ranks[[#This Row],[32 - 36 ]]="DNF","DNF",km4_splits_ranks[[#This Row],[32 km]]+km4_splits_ranks[[#This Row],[32 - 36 ]])</f>
        <v>0.12614811342592591</v>
      </c>
      <c r="AO37" s="18">
        <f>IF(km4_splits_ranks[[#This Row],[36 - 40 ]]="DNF","DNF",km4_splits_ranks[[#This Row],[36 km]]+km4_splits_ranks[[#This Row],[36 - 40 ]])</f>
        <v>0.14114442129629629</v>
      </c>
      <c r="AP37" s="23">
        <f>IF(km4_splits_ranks[[#This Row],[40 - 42 ]]="DNF","DNF",km4_splits_ranks[[#This Row],[40 km]]+km4_splits_ranks[[#This Row],[40 - 42 ]])</f>
        <v>0.14852547453703702</v>
      </c>
      <c r="AQ37" s="48">
        <f>IF(km4_splits_ranks[[#This Row],[4 km]]="DNF","DNF",RANK(km4_splits_ranks[[#This Row],[4 km]],km4_splits_ranks[4 km],1))</f>
        <v>43</v>
      </c>
      <c r="AR37" s="49">
        <f>IF(km4_splits_ranks[[#This Row],[8 km]]="DNF","DNF",RANK(km4_splits_ranks[[#This Row],[8 km]],km4_splits_ranks[8 km],1))</f>
        <v>52</v>
      </c>
      <c r="AS37" s="49">
        <f>IF(km4_splits_ranks[[#This Row],[12 km]]="DNF","DNF",RANK(km4_splits_ranks[[#This Row],[12 km]],km4_splits_ranks[12 km],1))</f>
        <v>55</v>
      </c>
      <c r="AT37" s="49">
        <f>IF(km4_splits_ranks[[#This Row],[16 km]]="DNF","DNF",RANK(km4_splits_ranks[[#This Row],[16 km]],km4_splits_ranks[16 km],1))</f>
        <v>60</v>
      </c>
      <c r="AU37" s="49">
        <f>IF(km4_splits_ranks[[#This Row],[20 km]]="DNF","DNF",RANK(km4_splits_ranks[[#This Row],[20 km]],km4_splits_ranks[20 km],1))</f>
        <v>60</v>
      </c>
      <c r="AV37" s="49">
        <f>IF(km4_splits_ranks[[#This Row],[24 km]]="DNF","DNF",RANK(km4_splits_ranks[[#This Row],[24 km]],km4_splits_ranks[24 km],1))</f>
        <v>51</v>
      </c>
      <c r="AW37" s="49">
        <f>IF(km4_splits_ranks[[#This Row],[28 km]]="DNF","DNF",RANK(km4_splits_ranks[[#This Row],[28 km]],km4_splits_ranks[28 km],1))</f>
        <v>47</v>
      </c>
      <c r="AX37" s="49">
        <f>IF(km4_splits_ranks[[#This Row],[32 km]]="DNF","DNF",RANK(km4_splits_ranks[[#This Row],[32 km]],km4_splits_ranks[32 km],1))</f>
        <v>42</v>
      </c>
      <c r="AY37" s="49">
        <f>IF(km4_splits_ranks[[#This Row],[36 km]]="DNF","DNF",RANK(km4_splits_ranks[[#This Row],[36 km]],km4_splits_ranks[36 km],1))</f>
        <v>34</v>
      </c>
      <c r="AZ37" s="49">
        <f>IF(km4_splits_ranks[[#This Row],[40 km]]="DNF","DNF",RANK(km4_splits_ranks[[#This Row],[40 km]],km4_splits_ranks[40 km],1))</f>
        <v>32</v>
      </c>
      <c r="BA37" s="49">
        <f>IF(km4_splits_ranks[[#This Row],[42 km]]="DNF","DNF",RANK(km4_splits_ranks[[#This Row],[42 km]],km4_splits_ranks[42 km],1))</f>
        <v>32</v>
      </c>
    </row>
    <row r="38" spans="2:53" x14ac:dyDescent="0.2">
      <c r="B38" s="4">
        <f>laps_times[[#This Row],[poř]]</f>
        <v>33</v>
      </c>
      <c r="C38" s="1">
        <f>laps_times[[#This Row],[s.č.]]</f>
        <v>124</v>
      </c>
      <c r="D38" s="1" t="str">
        <f>laps_times[[#This Row],[jméno]]</f>
        <v>Luberda Petr</v>
      </c>
      <c r="E38" s="2">
        <f>laps_times[[#This Row],[roč]]</f>
        <v>1965</v>
      </c>
      <c r="F38" s="2" t="str">
        <f>laps_times[[#This Row],[kat]]</f>
        <v>MC</v>
      </c>
      <c r="G38" s="2">
        <f>laps_times[[#This Row],[poř_kat]]</f>
        <v>6</v>
      </c>
      <c r="H38" s="1" t="str">
        <f>laps_times[[#This Row],[klub]]</f>
        <v>DVtech.cz České Budějovice</v>
      </c>
      <c r="I38" s="6">
        <f>laps_times[[#This Row],[celk. čas]]</f>
        <v>0.14904131944444446</v>
      </c>
      <c r="J38" s="29">
        <f>SUM(laps_times[[#This Row],[1]:[6]])</f>
        <v>1.4212453703703705E-2</v>
      </c>
      <c r="K38" s="30">
        <f>SUM(laps_times[[#This Row],[7]:[12]])</f>
        <v>1.3514641203703704E-2</v>
      </c>
      <c r="L38" s="30">
        <f>SUM(laps_times[[#This Row],[13]:[18]])</f>
        <v>1.4170729166666667E-2</v>
      </c>
      <c r="M38" s="30">
        <f>SUM(laps_times[[#This Row],[19]:[24]])</f>
        <v>1.3981446759259261E-2</v>
      </c>
      <c r="N38" s="30">
        <f>SUM(laps_times[[#This Row],[25]:[30]])</f>
        <v>1.4146377314814815E-2</v>
      </c>
      <c r="O38" s="30">
        <f>SUM(laps_times[[#This Row],[31]:[36]])</f>
        <v>1.4243460648148146E-2</v>
      </c>
      <c r="P38" s="30">
        <f>SUM(laps_times[[#This Row],[37]:[42]])</f>
        <v>1.3812511574074073E-2</v>
      </c>
      <c r="Q38" s="30">
        <f>SUM(laps_times[[#This Row],[43]:[48]])</f>
        <v>1.3425601851851852E-2</v>
      </c>
      <c r="R38" s="30">
        <f>SUM(laps_times[[#This Row],[49]:[54]])</f>
        <v>1.3874513888888889E-2</v>
      </c>
      <c r="S38" s="30">
        <f>SUM(laps_times[[#This Row],[55]:[60]])</f>
        <v>1.462008101851852E-2</v>
      </c>
      <c r="T38" s="31">
        <f>SUM(laps_times[[#This Row],[61]:[63]])</f>
        <v>9.0395023148148144E-3</v>
      </c>
      <c r="U38" s="45">
        <f>IF(km4_splits_ranks[[#This Row],[0 - 4 ]]="DNF","DNF",RANK(km4_splits_ranks[[#This Row],[0 - 4 ]],km4_splits_ranks[0 - 4 ],1))</f>
        <v>51</v>
      </c>
      <c r="V38" s="46">
        <f>IF(km4_splits_ranks[[#This Row],[4 - 8 ]]="DNF","DNF",RANK(km4_splits_ranks[[#This Row],[4 - 8 ]],km4_splits_ranks[4 - 8 ],1))</f>
        <v>45</v>
      </c>
      <c r="W38" s="46">
        <f>IF(km4_splits_ranks[[#This Row],[8 - 12 ]]="DNF","DNF",RANK(km4_splits_ranks[[#This Row],[8 - 12 ]],km4_splits_ranks[8 - 12 ],1))</f>
        <v>68</v>
      </c>
      <c r="X38" s="46">
        <f>IF(km4_splits_ranks[[#This Row],[12 - 16 ]]="DNF","DNF",RANK(km4_splits_ranks[[#This Row],[12 - 16 ]],km4_splits_ranks[12 - 16 ],1))</f>
        <v>55</v>
      </c>
      <c r="Y38" s="46">
        <f>IF(km4_splits_ranks[[#This Row],[16 -20 ]]="DNF","DNF",RANK(km4_splits_ranks[[#This Row],[16 -20 ]],km4_splits_ranks[16 -20 ],1))</f>
        <v>52</v>
      </c>
      <c r="Z38" s="46">
        <f>IF(km4_splits_ranks[[#This Row],[20 - 24 ]]="DNF","DNF",RANK(km4_splits_ranks[[#This Row],[20 - 24 ]],km4_splits_ranks[20 - 24 ],1))</f>
        <v>42</v>
      </c>
      <c r="AA38" s="46">
        <f>IF(km4_splits_ranks[[#This Row],[24 - 28 ]]="DNF","DNF",RANK(km4_splits_ranks[[#This Row],[24 - 28 ]],km4_splits_ranks[24 - 28 ],1))</f>
        <v>25</v>
      </c>
      <c r="AB38" s="46">
        <f>IF(km4_splits_ranks[[#This Row],[28 - 32 ]]="DNF","DNF",RANK(km4_splits_ranks[[#This Row],[28 - 32 ]],km4_splits_ranks[28 - 32 ],1))</f>
        <v>15</v>
      </c>
      <c r="AC38" s="46">
        <f>IF(km4_splits_ranks[[#This Row],[32 - 36 ]]="DNF","DNF",RANK(km4_splits_ranks[[#This Row],[32 - 36 ]],km4_splits_ranks[32 - 36 ],1))</f>
        <v>18</v>
      </c>
      <c r="AD38" s="46">
        <f>IF(km4_splits_ranks[[#This Row],[36 - 40 ]]="DNF","DNF",RANK(km4_splits_ranks[[#This Row],[36 - 40 ]],km4_splits_ranks[36 - 40 ],1))</f>
        <v>24</v>
      </c>
      <c r="AE38" s="47">
        <f>IF(km4_splits_ranks[[#This Row],[40 - 42 ]]="DNF","DNF",RANK(km4_splits_ranks[[#This Row],[40 - 42 ]],km4_splits_ranks[40 - 42 ],1))</f>
        <v>79</v>
      </c>
      <c r="AF38" s="22">
        <f>km4_splits_ranks[[#This Row],[0 - 4 ]]</f>
        <v>1.4212453703703705E-2</v>
      </c>
      <c r="AG38" s="18">
        <f>IF(km4_splits_ranks[[#This Row],[4 - 8 ]]="DNF","DNF",km4_splits_ranks[[#This Row],[4 km]]+km4_splits_ranks[[#This Row],[4 - 8 ]])</f>
        <v>2.7727094907407407E-2</v>
      </c>
      <c r="AH38" s="18">
        <f>IF(km4_splits_ranks[[#This Row],[8 - 12 ]]="DNF","DNF",km4_splits_ranks[[#This Row],[8 km]]+km4_splits_ranks[[#This Row],[8 - 12 ]])</f>
        <v>4.1897824074074073E-2</v>
      </c>
      <c r="AI38" s="18">
        <f>IF(km4_splits_ranks[[#This Row],[12 - 16 ]]="DNF","DNF",km4_splits_ranks[[#This Row],[12 km]]+km4_splits_ranks[[#This Row],[12 - 16 ]])</f>
        <v>5.5879270833333335E-2</v>
      </c>
      <c r="AJ38" s="18">
        <f>IF(km4_splits_ranks[[#This Row],[16 -20 ]]="DNF","DNF",km4_splits_ranks[[#This Row],[16 km]]+km4_splits_ranks[[#This Row],[16 -20 ]])</f>
        <v>7.0025648148148156E-2</v>
      </c>
      <c r="AK38" s="18">
        <f>IF(km4_splits_ranks[[#This Row],[20 - 24 ]]="DNF","DNF",km4_splits_ranks[[#This Row],[20 km]]+km4_splits_ranks[[#This Row],[20 - 24 ]])</f>
        <v>8.4269108796296302E-2</v>
      </c>
      <c r="AL38" s="18">
        <f>IF(km4_splits_ranks[[#This Row],[24 - 28 ]]="DNF","DNF",km4_splits_ranks[[#This Row],[24 km]]+km4_splits_ranks[[#This Row],[24 - 28 ]])</f>
        <v>9.8081620370370382E-2</v>
      </c>
      <c r="AM38" s="18">
        <f>IF(km4_splits_ranks[[#This Row],[28 - 32 ]]="DNF","DNF",km4_splits_ranks[[#This Row],[28 km]]+km4_splits_ranks[[#This Row],[28 - 32 ]])</f>
        <v>0.11150722222222223</v>
      </c>
      <c r="AN38" s="18">
        <f>IF(km4_splits_ranks[[#This Row],[32 - 36 ]]="DNF","DNF",km4_splits_ranks[[#This Row],[32 km]]+km4_splits_ranks[[#This Row],[32 - 36 ]])</f>
        <v>0.12538173611111111</v>
      </c>
      <c r="AO38" s="18">
        <f>IF(km4_splits_ranks[[#This Row],[36 - 40 ]]="DNF","DNF",km4_splits_ranks[[#This Row],[36 km]]+km4_splits_ranks[[#This Row],[36 - 40 ]])</f>
        <v>0.14000181712962964</v>
      </c>
      <c r="AP38" s="23">
        <f>IF(km4_splits_ranks[[#This Row],[40 - 42 ]]="DNF","DNF",km4_splits_ranks[[#This Row],[40 km]]+km4_splits_ranks[[#This Row],[40 - 42 ]])</f>
        <v>0.14904131944444446</v>
      </c>
      <c r="AQ38" s="48">
        <f>IF(km4_splits_ranks[[#This Row],[4 km]]="DNF","DNF",RANK(km4_splits_ranks[[#This Row],[4 km]],km4_splits_ranks[4 km],1))</f>
        <v>51</v>
      </c>
      <c r="AR38" s="49">
        <f>IF(km4_splits_ranks[[#This Row],[8 km]]="DNF","DNF",RANK(km4_splits_ranks[[#This Row],[8 km]],km4_splits_ranks[8 km],1))</f>
        <v>45</v>
      </c>
      <c r="AS38" s="49">
        <f>IF(km4_splits_ranks[[#This Row],[12 km]]="DNF","DNF",RANK(km4_splits_ranks[[#This Row],[12 km]],km4_splits_ranks[12 km],1))</f>
        <v>56</v>
      </c>
      <c r="AT38" s="49">
        <f>IF(km4_splits_ranks[[#This Row],[16 km]]="DNF","DNF",RANK(km4_splits_ranks[[#This Row],[16 km]],km4_splits_ranks[16 km],1))</f>
        <v>55</v>
      </c>
      <c r="AU38" s="49">
        <f>IF(km4_splits_ranks[[#This Row],[20 km]]="DNF","DNF",RANK(km4_splits_ranks[[#This Row],[20 km]],km4_splits_ranks[20 km],1))</f>
        <v>55</v>
      </c>
      <c r="AV38" s="49">
        <f>IF(km4_splits_ranks[[#This Row],[24 km]]="DNF","DNF",RANK(km4_splits_ranks[[#This Row],[24 km]],km4_splits_ranks[24 km],1))</f>
        <v>52</v>
      </c>
      <c r="AW38" s="49">
        <f>IF(km4_splits_ranks[[#This Row],[28 km]]="DNF","DNF",RANK(km4_splits_ranks[[#This Row],[28 km]],km4_splits_ranks[28 km],1))</f>
        <v>45</v>
      </c>
      <c r="AX38" s="49">
        <f>IF(km4_splits_ranks[[#This Row],[32 km]]="DNF","DNF",RANK(km4_splits_ranks[[#This Row],[32 km]],km4_splits_ranks[32 km],1))</f>
        <v>36</v>
      </c>
      <c r="AY38" s="49">
        <f>IF(km4_splits_ranks[[#This Row],[36 km]]="DNF","DNF",RANK(km4_splits_ranks[[#This Row],[36 km]],km4_splits_ranks[36 km],1))</f>
        <v>32</v>
      </c>
      <c r="AZ38" s="49">
        <f>IF(km4_splits_ranks[[#This Row],[40 km]]="DNF","DNF",RANK(km4_splits_ranks[[#This Row],[40 km]],km4_splits_ranks[40 km],1))</f>
        <v>30</v>
      </c>
      <c r="BA38" s="49">
        <f>IF(km4_splits_ranks[[#This Row],[42 km]]="DNF","DNF",RANK(km4_splits_ranks[[#This Row],[42 km]],km4_splits_ranks[42 km],1))</f>
        <v>33</v>
      </c>
    </row>
    <row r="39" spans="2:53" x14ac:dyDescent="0.2">
      <c r="B39" s="4">
        <f>laps_times[[#This Row],[poř]]</f>
        <v>34</v>
      </c>
      <c r="C39" s="1">
        <f>laps_times[[#This Row],[s.č.]]</f>
        <v>69</v>
      </c>
      <c r="D39" s="1" t="str">
        <f>laps_times[[#This Row],[jméno]]</f>
        <v>Mach Pavel</v>
      </c>
      <c r="E39" s="2">
        <f>laps_times[[#This Row],[roč]]</f>
        <v>1965</v>
      </c>
      <c r="F39" s="2" t="str">
        <f>laps_times[[#This Row],[kat]]</f>
        <v>MC</v>
      </c>
      <c r="G39" s="2">
        <f>laps_times[[#This Row],[poř_kat]]</f>
        <v>7</v>
      </c>
      <c r="H39" s="1" t="str">
        <f>laps_times[[#This Row],[klub]]</f>
        <v>Maraton Klub Kladno</v>
      </c>
      <c r="I39" s="6">
        <f>laps_times[[#This Row],[celk. čas]]</f>
        <v>0.15035236111111111</v>
      </c>
      <c r="J39" s="29">
        <f>SUM(laps_times[[#This Row],[1]:[6]])</f>
        <v>1.4763043981481481E-2</v>
      </c>
      <c r="K39" s="30">
        <f>SUM(laps_times[[#This Row],[7]:[12]])</f>
        <v>1.4186655092592593E-2</v>
      </c>
      <c r="L39" s="30">
        <f>SUM(laps_times[[#This Row],[13]:[18]])</f>
        <v>1.4109560185185185E-2</v>
      </c>
      <c r="M39" s="30">
        <f>SUM(laps_times[[#This Row],[19]:[24]])</f>
        <v>1.4193275462962965E-2</v>
      </c>
      <c r="N39" s="30">
        <f>SUM(laps_times[[#This Row],[25]:[30]])</f>
        <v>1.4155613425925926E-2</v>
      </c>
      <c r="O39" s="30">
        <f>SUM(laps_times[[#This Row],[31]:[36]])</f>
        <v>1.4065995370370371E-2</v>
      </c>
      <c r="P39" s="30">
        <f>SUM(laps_times[[#This Row],[37]:[42]])</f>
        <v>1.409502314814815E-2</v>
      </c>
      <c r="Q39" s="30">
        <f>SUM(laps_times[[#This Row],[43]:[48]])</f>
        <v>1.4262974537037038E-2</v>
      </c>
      <c r="R39" s="30">
        <f>SUM(laps_times[[#This Row],[49]:[54]])</f>
        <v>1.4609583333333336E-2</v>
      </c>
      <c r="S39" s="30">
        <f>SUM(laps_times[[#This Row],[55]:[60]])</f>
        <v>1.4660405092592593E-2</v>
      </c>
      <c r="T39" s="31">
        <f>SUM(laps_times[[#This Row],[61]:[63]])</f>
        <v>7.2502314814814808E-3</v>
      </c>
      <c r="U39" s="45">
        <f>IF(km4_splits_ranks[[#This Row],[0 - 4 ]]="DNF","DNF",RANK(km4_splits_ranks[[#This Row],[0 - 4 ]],km4_splits_ranks[0 - 4 ],1))</f>
        <v>70</v>
      </c>
      <c r="V39" s="46">
        <f>IF(km4_splits_ranks[[#This Row],[4 - 8 ]]="DNF","DNF",RANK(km4_splits_ranks[[#This Row],[4 - 8 ]],km4_splits_ranks[4 - 8 ],1))</f>
        <v>70</v>
      </c>
      <c r="W39" s="46">
        <f>IF(km4_splits_ranks[[#This Row],[8 - 12 ]]="DNF","DNF",RANK(km4_splits_ranks[[#This Row],[8 - 12 ]],km4_splits_ranks[8 - 12 ],1))</f>
        <v>64</v>
      </c>
      <c r="X39" s="46">
        <f>IF(km4_splits_ranks[[#This Row],[12 - 16 ]]="DNF","DNF",RANK(km4_splits_ranks[[#This Row],[12 - 16 ]],km4_splits_ranks[12 - 16 ],1))</f>
        <v>59</v>
      </c>
      <c r="Y39" s="46">
        <f>IF(km4_splits_ranks[[#This Row],[16 -20 ]]="DNF","DNF",RANK(km4_splits_ranks[[#This Row],[16 -20 ]],km4_splits_ranks[16 -20 ],1))</f>
        <v>54</v>
      </c>
      <c r="Z39" s="46">
        <f>IF(km4_splits_ranks[[#This Row],[20 - 24 ]]="DNF","DNF",RANK(km4_splits_ranks[[#This Row],[20 - 24 ]],km4_splits_ranks[20 - 24 ],1))</f>
        <v>41</v>
      </c>
      <c r="AA39" s="46">
        <f>IF(km4_splits_ranks[[#This Row],[24 - 28 ]]="DNF","DNF",RANK(km4_splits_ranks[[#This Row],[24 - 28 ]],km4_splits_ranks[24 - 28 ],1))</f>
        <v>33</v>
      </c>
      <c r="AB39" s="46">
        <f>IF(km4_splits_ranks[[#This Row],[28 - 32 ]]="DNF","DNF",RANK(km4_splits_ranks[[#This Row],[28 - 32 ]],km4_splits_ranks[28 - 32 ],1))</f>
        <v>26</v>
      </c>
      <c r="AC39" s="46">
        <f>IF(km4_splits_ranks[[#This Row],[32 - 36 ]]="DNF","DNF",RANK(km4_splits_ranks[[#This Row],[32 - 36 ]],km4_splits_ranks[32 - 36 ],1))</f>
        <v>27</v>
      </c>
      <c r="AD39" s="46">
        <f>IF(km4_splits_ranks[[#This Row],[36 - 40 ]]="DNF","DNF",RANK(km4_splits_ranks[[#This Row],[36 - 40 ]],km4_splits_ranks[36 - 40 ],1))</f>
        <v>25</v>
      </c>
      <c r="AE39" s="47">
        <f>IF(km4_splits_ranks[[#This Row],[40 - 42 ]]="DNF","DNF",RANK(km4_splits_ranks[[#This Row],[40 - 42 ]],km4_splits_ranks[40 - 42 ],1))</f>
        <v>27</v>
      </c>
      <c r="AF39" s="22">
        <f>km4_splits_ranks[[#This Row],[0 - 4 ]]</f>
        <v>1.4763043981481481E-2</v>
      </c>
      <c r="AG39" s="18">
        <f>IF(km4_splits_ranks[[#This Row],[4 - 8 ]]="DNF","DNF",km4_splits_ranks[[#This Row],[4 km]]+km4_splits_ranks[[#This Row],[4 - 8 ]])</f>
        <v>2.8949699074074076E-2</v>
      </c>
      <c r="AH39" s="18">
        <f>IF(km4_splits_ranks[[#This Row],[8 - 12 ]]="DNF","DNF",km4_splits_ranks[[#This Row],[8 km]]+km4_splits_ranks[[#This Row],[8 - 12 ]])</f>
        <v>4.3059259259259262E-2</v>
      </c>
      <c r="AI39" s="18">
        <f>IF(km4_splits_ranks[[#This Row],[12 - 16 ]]="DNF","DNF",km4_splits_ranks[[#This Row],[12 km]]+km4_splits_ranks[[#This Row],[12 - 16 ]])</f>
        <v>5.7252534722222227E-2</v>
      </c>
      <c r="AJ39" s="18">
        <f>IF(km4_splits_ranks[[#This Row],[16 -20 ]]="DNF","DNF",km4_splits_ranks[[#This Row],[16 km]]+km4_splits_ranks[[#This Row],[16 -20 ]])</f>
        <v>7.1408148148148151E-2</v>
      </c>
      <c r="AK39" s="18">
        <f>IF(km4_splits_ranks[[#This Row],[20 - 24 ]]="DNF","DNF",km4_splits_ranks[[#This Row],[20 km]]+km4_splits_ranks[[#This Row],[20 - 24 ]])</f>
        <v>8.5474143518518522E-2</v>
      </c>
      <c r="AL39" s="18">
        <f>IF(km4_splits_ranks[[#This Row],[24 - 28 ]]="DNF","DNF",km4_splits_ranks[[#This Row],[24 km]]+km4_splits_ranks[[#This Row],[24 - 28 ]])</f>
        <v>9.9569166666666667E-2</v>
      </c>
      <c r="AM39" s="18">
        <f>IF(km4_splits_ranks[[#This Row],[28 - 32 ]]="DNF","DNF",km4_splits_ranks[[#This Row],[28 km]]+km4_splits_ranks[[#This Row],[28 - 32 ]])</f>
        <v>0.1138321412037037</v>
      </c>
      <c r="AN39" s="18">
        <f>IF(km4_splits_ranks[[#This Row],[32 - 36 ]]="DNF","DNF",km4_splits_ranks[[#This Row],[32 km]]+km4_splits_ranks[[#This Row],[32 - 36 ]])</f>
        <v>0.12844172453703703</v>
      </c>
      <c r="AO39" s="18">
        <f>IF(km4_splits_ranks[[#This Row],[36 - 40 ]]="DNF","DNF",km4_splits_ranks[[#This Row],[36 km]]+km4_splits_ranks[[#This Row],[36 - 40 ]])</f>
        <v>0.14310212962962962</v>
      </c>
      <c r="AP39" s="23">
        <f>IF(km4_splits_ranks[[#This Row],[40 - 42 ]]="DNF","DNF",km4_splits_ranks[[#This Row],[40 km]]+km4_splits_ranks[[#This Row],[40 - 42 ]])</f>
        <v>0.15035236111111111</v>
      </c>
      <c r="AQ39" s="48">
        <f>IF(km4_splits_ranks[[#This Row],[4 km]]="DNF","DNF",RANK(km4_splits_ranks[[#This Row],[4 km]],km4_splits_ranks[4 km],1))</f>
        <v>70</v>
      </c>
      <c r="AR39" s="49">
        <f>IF(km4_splits_ranks[[#This Row],[8 km]]="DNF","DNF",RANK(km4_splits_ranks[[#This Row],[8 km]],km4_splits_ranks[8 km],1))</f>
        <v>69</v>
      </c>
      <c r="AS39" s="49">
        <f>IF(km4_splits_ranks[[#This Row],[12 km]]="DNF","DNF",RANK(km4_splits_ranks[[#This Row],[12 km]],km4_splits_ranks[12 km],1))</f>
        <v>69</v>
      </c>
      <c r="AT39" s="49">
        <f>IF(km4_splits_ranks[[#This Row],[16 km]]="DNF","DNF",RANK(km4_splits_ranks[[#This Row],[16 km]],km4_splits_ranks[16 km],1))</f>
        <v>68</v>
      </c>
      <c r="AU39" s="49">
        <f>IF(km4_splits_ranks[[#This Row],[20 km]]="DNF","DNF",RANK(km4_splits_ranks[[#This Row],[20 km]],km4_splits_ranks[20 km],1))</f>
        <v>64</v>
      </c>
      <c r="AV39" s="49">
        <f>IF(km4_splits_ranks[[#This Row],[24 km]]="DNF","DNF",RANK(km4_splits_ranks[[#This Row],[24 km]],km4_splits_ranks[24 km],1))</f>
        <v>61</v>
      </c>
      <c r="AW39" s="49">
        <f>IF(km4_splits_ranks[[#This Row],[28 km]]="DNF","DNF",RANK(km4_splits_ranks[[#This Row],[28 km]],km4_splits_ranks[28 km],1))</f>
        <v>58</v>
      </c>
      <c r="AX39" s="49">
        <f>IF(km4_splits_ranks[[#This Row],[32 km]]="DNF","DNF",RANK(km4_splits_ranks[[#This Row],[32 km]],km4_splits_ranks[32 km],1))</f>
        <v>50</v>
      </c>
      <c r="AY39" s="49">
        <f>IF(km4_splits_ranks[[#This Row],[36 km]]="DNF","DNF",RANK(km4_splits_ranks[[#This Row],[36 km]],km4_splits_ranks[36 km],1))</f>
        <v>43</v>
      </c>
      <c r="AZ39" s="49">
        <f>IF(km4_splits_ranks[[#This Row],[40 km]]="DNF","DNF",RANK(km4_splits_ranks[[#This Row],[40 km]],km4_splits_ranks[40 km],1))</f>
        <v>38</v>
      </c>
      <c r="BA39" s="49">
        <f>IF(km4_splits_ranks[[#This Row],[42 km]]="DNF","DNF",RANK(km4_splits_ranks[[#This Row],[42 km]],km4_splits_ranks[42 km],1))</f>
        <v>34</v>
      </c>
    </row>
    <row r="40" spans="2:53" x14ac:dyDescent="0.2">
      <c r="B40" s="4">
        <f>laps_times[[#This Row],[poř]]</f>
        <v>35</v>
      </c>
      <c r="C40" s="1">
        <f>laps_times[[#This Row],[s.č.]]</f>
        <v>47</v>
      </c>
      <c r="D40" s="1" t="str">
        <f>laps_times[[#This Row],[jméno]]</f>
        <v>Wolaschka Peter</v>
      </c>
      <c r="E40" s="2">
        <f>laps_times[[#This Row],[roč]]</f>
        <v>1969</v>
      </c>
      <c r="F40" s="2" t="str">
        <f>laps_times[[#This Row],[kat]]</f>
        <v>MB</v>
      </c>
      <c r="G40" s="2">
        <f>laps_times[[#This Row],[poř_kat]]</f>
        <v>17</v>
      </c>
      <c r="H40" s="1" t="str">
        <f>laps_times[[#This Row],[klub]]</f>
        <v>-</v>
      </c>
      <c r="I40" s="6">
        <f>laps_times[[#This Row],[celk. čas]]</f>
        <v>0.15057268518518518</v>
      </c>
      <c r="J40" s="29">
        <f>SUM(laps_times[[#This Row],[1]:[6]])</f>
        <v>1.3354791666666668E-2</v>
      </c>
      <c r="K40" s="30">
        <f>SUM(laps_times[[#This Row],[7]:[12]])</f>
        <v>1.3184074074074075E-2</v>
      </c>
      <c r="L40" s="30">
        <f>SUM(laps_times[[#This Row],[13]:[18]])</f>
        <v>1.3422291666666666E-2</v>
      </c>
      <c r="M40" s="30">
        <f>SUM(laps_times[[#This Row],[19]:[24]])</f>
        <v>1.3787048611111109E-2</v>
      </c>
      <c r="N40" s="30">
        <f>SUM(laps_times[[#This Row],[25]:[30]])</f>
        <v>1.4211666666666668E-2</v>
      </c>
      <c r="O40" s="30">
        <f>SUM(laps_times[[#This Row],[31]:[36]])</f>
        <v>1.4520578703703704E-2</v>
      </c>
      <c r="P40" s="30">
        <f>SUM(laps_times[[#This Row],[37]:[42]])</f>
        <v>1.4832546296296297E-2</v>
      </c>
      <c r="Q40" s="30">
        <f>SUM(laps_times[[#This Row],[43]:[48]])</f>
        <v>1.5011134259259257E-2</v>
      </c>
      <c r="R40" s="30">
        <f>SUM(laps_times[[#This Row],[49]:[54]])</f>
        <v>1.5350983796296295E-2</v>
      </c>
      <c r="S40" s="30">
        <f>SUM(laps_times[[#This Row],[55]:[60]])</f>
        <v>1.5563530092592594E-2</v>
      </c>
      <c r="T40" s="31">
        <f>SUM(laps_times[[#This Row],[61]:[63]])</f>
        <v>7.334039351851852E-3</v>
      </c>
      <c r="U40" s="45">
        <f>IF(km4_splits_ranks[[#This Row],[0 - 4 ]]="DNF","DNF",RANK(km4_splits_ranks[[#This Row],[0 - 4 ]],km4_splits_ranks[0 - 4 ],1))</f>
        <v>25</v>
      </c>
      <c r="V40" s="46">
        <f>IF(km4_splits_ranks[[#This Row],[4 - 8 ]]="DNF","DNF",RANK(km4_splits_ranks[[#This Row],[4 - 8 ]],km4_splits_ranks[4 - 8 ],1))</f>
        <v>37</v>
      </c>
      <c r="W40" s="46">
        <f>IF(km4_splits_ranks[[#This Row],[8 - 12 ]]="DNF","DNF",RANK(km4_splits_ranks[[#This Row],[8 - 12 ]],km4_splits_ranks[8 - 12 ],1))</f>
        <v>43</v>
      </c>
      <c r="X40" s="46">
        <f>IF(km4_splits_ranks[[#This Row],[12 - 16 ]]="DNF","DNF",RANK(km4_splits_ranks[[#This Row],[12 - 16 ]],km4_splits_ranks[12 - 16 ],1))</f>
        <v>50</v>
      </c>
      <c r="Y40" s="46">
        <f>IF(km4_splits_ranks[[#This Row],[16 -20 ]]="DNF","DNF",RANK(km4_splits_ranks[[#This Row],[16 -20 ]],km4_splits_ranks[16 -20 ],1))</f>
        <v>56</v>
      </c>
      <c r="Z40" s="46">
        <f>IF(km4_splits_ranks[[#This Row],[20 - 24 ]]="DNF","DNF",RANK(km4_splits_ranks[[#This Row],[20 - 24 ]],km4_splits_ranks[20 - 24 ],1))</f>
        <v>54</v>
      </c>
      <c r="AA40" s="46">
        <f>IF(km4_splits_ranks[[#This Row],[24 - 28 ]]="DNF","DNF",RANK(km4_splits_ranks[[#This Row],[24 - 28 ]],km4_splits_ranks[24 - 28 ],1))</f>
        <v>51</v>
      </c>
      <c r="AB40" s="46">
        <f>IF(km4_splits_ranks[[#This Row],[28 - 32 ]]="DNF","DNF",RANK(km4_splits_ranks[[#This Row],[28 - 32 ]],km4_splits_ranks[28 - 32 ],1))</f>
        <v>39</v>
      </c>
      <c r="AC40" s="46">
        <f>IF(km4_splits_ranks[[#This Row],[32 - 36 ]]="DNF","DNF",RANK(km4_splits_ranks[[#This Row],[32 - 36 ]],km4_splits_ranks[32 - 36 ],1))</f>
        <v>39</v>
      </c>
      <c r="AD40" s="46">
        <f>IF(km4_splits_ranks[[#This Row],[36 - 40 ]]="DNF","DNF",RANK(km4_splits_ranks[[#This Row],[36 - 40 ]],km4_splits_ranks[36 - 40 ],1))</f>
        <v>34</v>
      </c>
      <c r="AE40" s="47">
        <f>IF(km4_splits_ranks[[#This Row],[40 - 42 ]]="DNF","DNF",RANK(km4_splits_ranks[[#This Row],[40 - 42 ]],km4_splits_ranks[40 - 42 ],1))</f>
        <v>31</v>
      </c>
      <c r="AF40" s="22">
        <f>km4_splits_ranks[[#This Row],[0 - 4 ]]</f>
        <v>1.3354791666666668E-2</v>
      </c>
      <c r="AG40" s="18">
        <f>IF(km4_splits_ranks[[#This Row],[4 - 8 ]]="DNF","DNF",km4_splits_ranks[[#This Row],[4 km]]+km4_splits_ranks[[#This Row],[4 - 8 ]])</f>
        <v>2.6538865740740741E-2</v>
      </c>
      <c r="AH40" s="18">
        <f>IF(km4_splits_ranks[[#This Row],[8 - 12 ]]="DNF","DNF",km4_splits_ranks[[#This Row],[8 km]]+km4_splits_ranks[[#This Row],[8 - 12 ]])</f>
        <v>3.9961157407407411E-2</v>
      </c>
      <c r="AI40" s="18">
        <f>IF(km4_splits_ranks[[#This Row],[12 - 16 ]]="DNF","DNF",km4_splits_ranks[[#This Row],[12 km]]+km4_splits_ranks[[#This Row],[12 - 16 ]])</f>
        <v>5.374820601851852E-2</v>
      </c>
      <c r="AJ40" s="18">
        <f>IF(km4_splits_ranks[[#This Row],[16 -20 ]]="DNF","DNF",km4_splits_ranks[[#This Row],[16 km]]+km4_splits_ranks[[#This Row],[16 -20 ]])</f>
        <v>6.7959872685185191E-2</v>
      </c>
      <c r="AK40" s="18">
        <f>IF(km4_splits_ranks[[#This Row],[20 - 24 ]]="DNF","DNF",km4_splits_ranks[[#This Row],[20 km]]+km4_splits_ranks[[#This Row],[20 - 24 ]])</f>
        <v>8.248045138888889E-2</v>
      </c>
      <c r="AL40" s="18">
        <f>IF(km4_splits_ranks[[#This Row],[24 - 28 ]]="DNF","DNF",km4_splits_ranks[[#This Row],[24 km]]+km4_splits_ranks[[#This Row],[24 - 28 ]])</f>
        <v>9.7312997685185185E-2</v>
      </c>
      <c r="AM40" s="18">
        <f>IF(km4_splits_ranks[[#This Row],[28 - 32 ]]="DNF","DNF",km4_splits_ranks[[#This Row],[28 km]]+km4_splits_ranks[[#This Row],[28 - 32 ]])</f>
        <v>0.11232413194444445</v>
      </c>
      <c r="AN40" s="18">
        <f>IF(km4_splits_ranks[[#This Row],[32 - 36 ]]="DNF","DNF",km4_splits_ranks[[#This Row],[32 km]]+km4_splits_ranks[[#This Row],[32 - 36 ]])</f>
        <v>0.12767511574074075</v>
      </c>
      <c r="AO40" s="18">
        <f>IF(km4_splits_ranks[[#This Row],[36 - 40 ]]="DNF","DNF",km4_splits_ranks[[#This Row],[36 km]]+km4_splits_ranks[[#This Row],[36 - 40 ]])</f>
        <v>0.14323864583333334</v>
      </c>
      <c r="AP40" s="23">
        <f>IF(km4_splits_ranks[[#This Row],[40 - 42 ]]="DNF","DNF",km4_splits_ranks[[#This Row],[40 km]]+km4_splits_ranks[[#This Row],[40 - 42 ]])</f>
        <v>0.15057268518518518</v>
      </c>
      <c r="AQ40" s="48">
        <f>IF(km4_splits_ranks[[#This Row],[4 km]]="DNF","DNF",RANK(km4_splits_ranks[[#This Row],[4 km]],km4_splits_ranks[4 km],1))</f>
        <v>25</v>
      </c>
      <c r="AR40" s="49">
        <f>IF(km4_splits_ranks[[#This Row],[8 km]]="DNF","DNF",RANK(km4_splits_ranks[[#This Row],[8 km]],km4_splits_ranks[8 km],1))</f>
        <v>28</v>
      </c>
      <c r="AS40" s="49">
        <f>IF(km4_splits_ranks[[#This Row],[12 km]]="DNF","DNF",RANK(km4_splits_ranks[[#This Row],[12 km]],km4_splits_ranks[12 km],1))</f>
        <v>31</v>
      </c>
      <c r="AT40" s="49">
        <f>IF(km4_splits_ranks[[#This Row],[16 km]]="DNF","DNF",RANK(km4_splits_ranks[[#This Row],[16 km]],km4_splits_ranks[16 km],1))</f>
        <v>34</v>
      </c>
      <c r="AU40" s="49">
        <f>IF(km4_splits_ranks[[#This Row],[20 km]]="DNF","DNF",RANK(km4_splits_ranks[[#This Row],[20 km]],km4_splits_ranks[20 km],1))</f>
        <v>40</v>
      </c>
      <c r="AV40" s="49">
        <f>IF(km4_splits_ranks[[#This Row],[24 km]]="DNF","DNF",RANK(km4_splits_ranks[[#This Row],[24 km]],km4_splits_ranks[24 km],1))</f>
        <v>43</v>
      </c>
      <c r="AW40" s="49">
        <f>IF(km4_splits_ranks[[#This Row],[28 km]]="DNF","DNF",RANK(km4_splits_ranks[[#This Row],[28 km]],km4_splits_ranks[28 km],1))</f>
        <v>43</v>
      </c>
      <c r="AX40" s="49">
        <f>IF(km4_splits_ranks[[#This Row],[32 km]]="DNF","DNF",RANK(km4_splits_ranks[[#This Row],[32 km]],km4_splits_ranks[32 km],1))</f>
        <v>43</v>
      </c>
      <c r="AY40" s="49">
        <f>IF(km4_splits_ranks[[#This Row],[36 km]]="DNF","DNF",RANK(km4_splits_ranks[[#This Row],[36 km]],km4_splits_ranks[36 km],1))</f>
        <v>40</v>
      </c>
      <c r="AZ40" s="49">
        <f>IF(km4_splits_ranks[[#This Row],[40 km]]="DNF","DNF",RANK(km4_splits_ranks[[#This Row],[40 km]],km4_splits_ranks[40 km],1))</f>
        <v>39</v>
      </c>
      <c r="BA40" s="49">
        <f>IF(km4_splits_ranks[[#This Row],[42 km]]="DNF","DNF",RANK(km4_splits_ranks[[#This Row],[42 km]],km4_splits_ranks[42 km],1))</f>
        <v>35</v>
      </c>
    </row>
    <row r="41" spans="2:53" x14ac:dyDescent="0.2">
      <c r="B41" s="4">
        <f>laps_times[[#This Row],[poř]]</f>
        <v>36</v>
      </c>
      <c r="C41" s="1">
        <f>laps_times[[#This Row],[s.č.]]</f>
        <v>27</v>
      </c>
      <c r="D41" s="1" t="str">
        <f>laps_times[[#This Row],[jméno]]</f>
        <v>Prokop Ondřej</v>
      </c>
      <c r="E41" s="2">
        <f>laps_times[[#This Row],[roč]]</f>
        <v>1962</v>
      </c>
      <c r="F41" s="2" t="str">
        <f>laps_times[[#This Row],[kat]]</f>
        <v>MC</v>
      </c>
      <c r="G41" s="2">
        <f>laps_times[[#This Row],[poř_kat]]</f>
        <v>8</v>
      </c>
      <c r="H41" s="1" t="str">
        <f>laps_times[[#This Row],[klub]]</f>
        <v>ČAU</v>
      </c>
      <c r="I41" s="6">
        <f>laps_times[[#This Row],[celk. čas]]</f>
        <v>0.15069046296296296</v>
      </c>
      <c r="J41" s="29">
        <f>SUM(laps_times[[#This Row],[1]:[6]])</f>
        <v>1.3922453703703704E-2</v>
      </c>
      <c r="K41" s="30">
        <f>SUM(laps_times[[#This Row],[7]:[12]])</f>
        <v>1.3010023148148147E-2</v>
      </c>
      <c r="L41" s="30">
        <f>SUM(laps_times[[#This Row],[13]:[18]])</f>
        <v>1.3193344907407407E-2</v>
      </c>
      <c r="M41" s="30">
        <f>SUM(laps_times[[#This Row],[19]:[24]])</f>
        <v>1.3253587962962964E-2</v>
      </c>
      <c r="N41" s="30">
        <f>SUM(laps_times[[#This Row],[25]:[30]])</f>
        <v>1.3471840277777777E-2</v>
      </c>
      <c r="O41" s="30">
        <f>SUM(laps_times[[#This Row],[31]:[36]])</f>
        <v>1.3936875E-2</v>
      </c>
      <c r="P41" s="30">
        <f>SUM(laps_times[[#This Row],[37]:[42]])</f>
        <v>1.4419629629629629E-2</v>
      </c>
      <c r="Q41" s="30">
        <f>SUM(laps_times[[#This Row],[43]:[48]])</f>
        <v>1.5047453703703704E-2</v>
      </c>
      <c r="R41" s="30">
        <f>SUM(laps_times[[#This Row],[49]:[54]])</f>
        <v>1.588712962962963E-2</v>
      </c>
      <c r="S41" s="30">
        <f>SUM(laps_times[[#This Row],[55]:[60]])</f>
        <v>1.6753703703703705E-2</v>
      </c>
      <c r="T41" s="31">
        <f>SUM(laps_times[[#This Row],[61]:[63]])</f>
        <v>7.7944212962962958E-3</v>
      </c>
      <c r="U41" s="45">
        <f>IF(km4_splits_ranks[[#This Row],[0 - 4 ]]="DNF","DNF",RANK(km4_splits_ranks[[#This Row],[0 - 4 ]],km4_splits_ranks[0 - 4 ],1))</f>
        <v>35</v>
      </c>
      <c r="V41" s="46">
        <f>IF(km4_splits_ranks[[#This Row],[4 - 8 ]]="DNF","DNF",RANK(km4_splits_ranks[[#This Row],[4 - 8 ]],km4_splits_ranks[4 - 8 ],1))</f>
        <v>29</v>
      </c>
      <c r="W41" s="46">
        <f>IF(km4_splits_ranks[[#This Row],[8 - 12 ]]="DNF","DNF",RANK(km4_splits_ranks[[#This Row],[8 - 12 ]],km4_splits_ranks[8 - 12 ],1))</f>
        <v>33</v>
      </c>
      <c r="X41" s="46">
        <f>IF(km4_splits_ranks[[#This Row],[12 - 16 ]]="DNF","DNF",RANK(km4_splits_ranks[[#This Row],[12 - 16 ]],km4_splits_ranks[12 - 16 ],1))</f>
        <v>28</v>
      </c>
      <c r="Y41" s="46">
        <f>IF(km4_splits_ranks[[#This Row],[16 -20 ]]="DNF","DNF",RANK(km4_splits_ranks[[#This Row],[16 -20 ]],km4_splits_ranks[16 -20 ],1))</f>
        <v>32</v>
      </c>
      <c r="Z41" s="46">
        <f>IF(km4_splits_ranks[[#This Row],[20 - 24 ]]="DNF","DNF",RANK(km4_splits_ranks[[#This Row],[20 - 24 ]],km4_splits_ranks[20 - 24 ],1))</f>
        <v>37</v>
      </c>
      <c r="AA41" s="46">
        <f>IF(km4_splits_ranks[[#This Row],[24 - 28 ]]="DNF","DNF",RANK(km4_splits_ranks[[#This Row],[24 - 28 ]],km4_splits_ranks[24 - 28 ],1))</f>
        <v>41</v>
      </c>
      <c r="AB41" s="46">
        <f>IF(km4_splits_ranks[[#This Row],[28 - 32 ]]="DNF","DNF",RANK(km4_splits_ranks[[#This Row],[28 - 32 ]],km4_splits_ranks[28 - 32 ],1))</f>
        <v>41</v>
      </c>
      <c r="AC41" s="46">
        <f>IF(km4_splits_ranks[[#This Row],[32 - 36 ]]="DNF","DNF",RANK(km4_splits_ranks[[#This Row],[32 - 36 ]],km4_splits_ranks[32 - 36 ],1))</f>
        <v>52</v>
      </c>
      <c r="AD41" s="46">
        <f>IF(km4_splits_ranks[[#This Row],[36 - 40 ]]="DNF","DNF",RANK(km4_splits_ranks[[#This Row],[36 - 40 ]],km4_splits_ranks[36 - 40 ],1))</f>
        <v>53</v>
      </c>
      <c r="AE41" s="47">
        <f>IF(km4_splits_ranks[[#This Row],[40 - 42 ]]="DNF","DNF",RANK(km4_splits_ranks[[#This Row],[40 - 42 ]],km4_splits_ranks[40 - 42 ],1))</f>
        <v>45</v>
      </c>
      <c r="AF41" s="22">
        <f>km4_splits_ranks[[#This Row],[0 - 4 ]]</f>
        <v>1.3922453703703704E-2</v>
      </c>
      <c r="AG41" s="18">
        <f>IF(km4_splits_ranks[[#This Row],[4 - 8 ]]="DNF","DNF",km4_splits_ranks[[#This Row],[4 km]]+km4_splits_ranks[[#This Row],[4 - 8 ]])</f>
        <v>2.693247685185185E-2</v>
      </c>
      <c r="AH41" s="18">
        <f>IF(km4_splits_ranks[[#This Row],[8 - 12 ]]="DNF","DNF",km4_splits_ranks[[#This Row],[8 km]]+km4_splits_ranks[[#This Row],[8 - 12 ]])</f>
        <v>4.0125821759259259E-2</v>
      </c>
      <c r="AI41" s="18">
        <f>IF(km4_splits_ranks[[#This Row],[12 - 16 ]]="DNF","DNF",km4_splits_ranks[[#This Row],[12 km]]+km4_splits_ranks[[#This Row],[12 - 16 ]])</f>
        <v>5.3379409722222222E-2</v>
      </c>
      <c r="AJ41" s="18">
        <f>IF(km4_splits_ranks[[#This Row],[16 -20 ]]="DNF","DNF",km4_splits_ranks[[#This Row],[16 km]]+km4_splits_ranks[[#This Row],[16 -20 ]])</f>
        <v>6.6851250000000001E-2</v>
      </c>
      <c r="AK41" s="18">
        <f>IF(km4_splits_ranks[[#This Row],[20 - 24 ]]="DNF","DNF",km4_splits_ranks[[#This Row],[20 km]]+km4_splits_ranks[[#This Row],[20 - 24 ]])</f>
        <v>8.0788125000000002E-2</v>
      </c>
      <c r="AL41" s="18">
        <f>IF(km4_splits_ranks[[#This Row],[24 - 28 ]]="DNF","DNF",km4_splits_ranks[[#This Row],[24 km]]+km4_splits_ranks[[#This Row],[24 - 28 ]])</f>
        <v>9.5207754629629632E-2</v>
      </c>
      <c r="AM41" s="18">
        <f>IF(km4_splits_ranks[[#This Row],[28 - 32 ]]="DNF","DNF",km4_splits_ranks[[#This Row],[28 km]]+km4_splits_ranks[[#This Row],[28 - 32 ]])</f>
        <v>0.11025520833333334</v>
      </c>
      <c r="AN41" s="18">
        <f>IF(km4_splits_ranks[[#This Row],[32 - 36 ]]="DNF","DNF",km4_splits_ranks[[#This Row],[32 km]]+km4_splits_ranks[[#This Row],[32 - 36 ]])</f>
        <v>0.12614233796296298</v>
      </c>
      <c r="AO41" s="18">
        <f>IF(km4_splits_ranks[[#This Row],[36 - 40 ]]="DNF","DNF",km4_splits_ranks[[#This Row],[36 km]]+km4_splits_ranks[[#This Row],[36 - 40 ]])</f>
        <v>0.1428960416666667</v>
      </c>
      <c r="AP41" s="23">
        <f>IF(km4_splits_ranks[[#This Row],[40 - 42 ]]="DNF","DNF",km4_splits_ranks[[#This Row],[40 km]]+km4_splits_ranks[[#This Row],[40 - 42 ]])</f>
        <v>0.15069046296296298</v>
      </c>
      <c r="AQ41" s="48">
        <f>IF(km4_splits_ranks[[#This Row],[4 km]]="DNF","DNF",RANK(km4_splits_ranks[[#This Row],[4 km]],km4_splits_ranks[4 km],1))</f>
        <v>35</v>
      </c>
      <c r="AR41" s="49">
        <f>IF(km4_splits_ranks[[#This Row],[8 km]]="DNF","DNF",RANK(km4_splits_ranks[[#This Row],[8 km]],km4_splits_ranks[8 km],1))</f>
        <v>31</v>
      </c>
      <c r="AS41" s="49">
        <f>IF(km4_splits_ranks[[#This Row],[12 km]]="DNF","DNF",RANK(km4_splits_ranks[[#This Row],[12 km]],km4_splits_ranks[12 km],1))</f>
        <v>33</v>
      </c>
      <c r="AT41" s="49">
        <f>IF(km4_splits_ranks[[#This Row],[16 km]]="DNF","DNF",RANK(km4_splits_ranks[[#This Row],[16 km]],km4_splits_ranks[16 km],1))</f>
        <v>30</v>
      </c>
      <c r="AU41" s="49">
        <f>IF(km4_splits_ranks[[#This Row],[20 km]]="DNF","DNF",RANK(km4_splits_ranks[[#This Row],[20 km]],km4_splits_ranks[20 km],1))</f>
        <v>29</v>
      </c>
      <c r="AV41" s="49">
        <f>IF(km4_splits_ranks[[#This Row],[24 km]]="DNF","DNF",RANK(km4_splits_ranks[[#This Row],[24 km]],km4_splits_ranks[24 km],1))</f>
        <v>28</v>
      </c>
      <c r="AW41" s="49">
        <f>IF(km4_splits_ranks[[#This Row],[28 km]]="DNF","DNF",RANK(km4_splits_ranks[[#This Row],[28 km]],km4_splits_ranks[28 km],1))</f>
        <v>31</v>
      </c>
      <c r="AX41" s="49">
        <f>IF(km4_splits_ranks[[#This Row],[32 km]]="DNF","DNF",RANK(km4_splits_ranks[[#This Row],[32 km]],km4_splits_ranks[32 km],1))</f>
        <v>32</v>
      </c>
      <c r="AY41" s="49">
        <f>IF(km4_splits_ranks[[#This Row],[36 km]]="DNF","DNF",RANK(km4_splits_ranks[[#This Row],[36 km]],km4_splits_ranks[36 km],1))</f>
        <v>33</v>
      </c>
      <c r="AZ41" s="49">
        <f>IF(km4_splits_ranks[[#This Row],[40 km]]="DNF","DNF",RANK(km4_splits_ranks[[#This Row],[40 km]],km4_splits_ranks[40 km],1))</f>
        <v>35</v>
      </c>
      <c r="BA41" s="49">
        <f>IF(km4_splits_ranks[[#This Row],[42 km]]="DNF","DNF",RANK(km4_splits_ranks[[#This Row],[42 km]],km4_splits_ranks[42 km],1))</f>
        <v>36</v>
      </c>
    </row>
    <row r="42" spans="2:53" x14ac:dyDescent="0.2">
      <c r="B42" s="4">
        <f>laps_times[[#This Row],[poř]]</f>
        <v>37</v>
      </c>
      <c r="C42" s="1">
        <f>laps_times[[#This Row],[s.č.]]</f>
        <v>50</v>
      </c>
      <c r="D42" s="1" t="str">
        <f>laps_times[[#This Row],[jméno]]</f>
        <v>Vostrý Miroslav</v>
      </c>
      <c r="E42" s="2">
        <f>laps_times[[#This Row],[roč]]</f>
        <v>1977</v>
      </c>
      <c r="F42" s="2" t="str">
        <f>laps_times[[#This Row],[kat]]</f>
        <v>MA</v>
      </c>
      <c r="G42" s="2">
        <f>laps_times[[#This Row],[poř_kat]]</f>
        <v>10</v>
      </c>
      <c r="H42" s="1" t="str">
        <f>laps_times[[#This Row],[klub]]</f>
        <v>Maraton Klub Kladno</v>
      </c>
      <c r="I42" s="6">
        <f>laps_times[[#This Row],[celk. čas]]</f>
        <v>0.15077976851851851</v>
      </c>
      <c r="J42" s="29">
        <f>SUM(laps_times[[#This Row],[1]:[6]])</f>
        <v>1.3974710648148151E-2</v>
      </c>
      <c r="K42" s="30">
        <f>SUM(laps_times[[#This Row],[7]:[12]])</f>
        <v>1.3294467592592594E-2</v>
      </c>
      <c r="L42" s="30">
        <f>SUM(laps_times[[#This Row],[13]:[18]])</f>
        <v>1.3475254629629629E-2</v>
      </c>
      <c r="M42" s="30">
        <f>SUM(laps_times[[#This Row],[19]:[24]])</f>
        <v>1.3513032407407409E-2</v>
      </c>
      <c r="N42" s="30">
        <f>SUM(laps_times[[#This Row],[25]:[30]])</f>
        <v>1.3926226851851853E-2</v>
      </c>
      <c r="O42" s="30">
        <f>SUM(laps_times[[#This Row],[31]:[36]])</f>
        <v>1.4322847222222223E-2</v>
      </c>
      <c r="P42" s="30">
        <f>SUM(laps_times[[#This Row],[37]:[42]])</f>
        <v>1.4391990740740742E-2</v>
      </c>
      <c r="Q42" s="30">
        <f>SUM(laps_times[[#This Row],[43]:[48]])</f>
        <v>1.4658298611111112E-2</v>
      </c>
      <c r="R42" s="30">
        <f>SUM(laps_times[[#This Row],[49]:[54]])</f>
        <v>1.552523148148148E-2</v>
      </c>
      <c r="S42" s="30">
        <f>SUM(laps_times[[#This Row],[55]:[60]])</f>
        <v>1.5993194444444445E-2</v>
      </c>
      <c r="T42" s="31">
        <f>SUM(laps_times[[#This Row],[61]:[63]])</f>
        <v>7.7045138888888892E-3</v>
      </c>
      <c r="U42" s="45">
        <f>IF(km4_splits_ranks[[#This Row],[0 - 4 ]]="DNF","DNF",RANK(km4_splits_ranks[[#This Row],[0 - 4 ]],km4_splits_ranks[0 - 4 ],1))</f>
        <v>38</v>
      </c>
      <c r="V42" s="46">
        <f>IF(km4_splits_ranks[[#This Row],[4 - 8 ]]="DNF","DNF",RANK(km4_splits_ranks[[#This Row],[4 - 8 ]],km4_splits_ranks[4 - 8 ],1))</f>
        <v>42</v>
      </c>
      <c r="W42" s="46">
        <f>IF(km4_splits_ranks[[#This Row],[8 - 12 ]]="DNF","DNF",RANK(km4_splits_ranks[[#This Row],[8 - 12 ]],km4_splits_ranks[8 - 12 ],1))</f>
        <v>45</v>
      </c>
      <c r="X42" s="46">
        <f>IF(km4_splits_ranks[[#This Row],[12 - 16 ]]="DNF","DNF",RANK(km4_splits_ranks[[#This Row],[12 - 16 ]],km4_splits_ranks[12 - 16 ],1))</f>
        <v>41</v>
      </c>
      <c r="Y42" s="46">
        <f>IF(km4_splits_ranks[[#This Row],[16 -20 ]]="DNF","DNF",RANK(km4_splits_ranks[[#This Row],[16 -20 ]],km4_splits_ranks[16 -20 ],1))</f>
        <v>45</v>
      </c>
      <c r="Z42" s="46">
        <f>IF(km4_splits_ranks[[#This Row],[20 - 24 ]]="DNF","DNF",RANK(km4_splits_ranks[[#This Row],[20 - 24 ]],km4_splits_ranks[20 - 24 ],1))</f>
        <v>47</v>
      </c>
      <c r="AA42" s="46">
        <f>IF(km4_splits_ranks[[#This Row],[24 - 28 ]]="DNF","DNF",RANK(km4_splits_ranks[[#This Row],[24 - 28 ]],km4_splits_ranks[24 - 28 ],1))</f>
        <v>40</v>
      </c>
      <c r="AB42" s="46">
        <f>IF(km4_splits_ranks[[#This Row],[28 - 32 ]]="DNF","DNF",RANK(km4_splits_ranks[[#This Row],[28 - 32 ]],km4_splits_ranks[28 - 32 ],1))</f>
        <v>35</v>
      </c>
      <c r="AC42" s="46">
        <f>IF(km4_splits_ranks[[#This Row],[32 - 36 ]]="DNF","DNF",RANK(km4_splits_ranks[[#This Row],[32 - 36 ]],km4_splits_ranks[32 - 36 ],1))</f>
        <v>40</v>
      </c>
      <c r="AD42" s="46">
        <f>IF(km4_splits_ranks[[#This Row],[36 - 40 ]]="DNF","DNF",RANK(km4_splits_ranks[[#This Row],[36 - 40 ]],km4_splits_ranks[36 - 40 ],1))</f>
        <v>40</v>
      </c>
      <c r="AE42" s="47">
        <f>IF(km4_splits_ranks[[#This Row],[40 - 42 ]]="DNF","DNF",RANK(km4_splits_ranks[[#This Row],[40 - 42 ]],km4_splits_ranks[40 - 42 ],1))</f>
        <v>43</v>
      </c>
      <c r="AF42" s="22">
        <f>km4_splits_ranks[[#This Row],[0 - 4 ]]</f>
        <v>1.3974710648148151E-2</v>
      </c>
      <c r="AG42" s="18">
        <f>IF(km4_splits_ranks[[#This Row],[4 - 8 ]]="DNF","DNF",km4_splits_ranks[[#This Row],[4 km]]+km4_splits_ranks[[#This Row],[4 - 8 ]])</f>
        <v>2.7269178240740745E-2</v>
      </c>
      <c r="AH42" s="18">
        <f>IF(km4_splits_ranks[[#This Row],[8 - 12 ]]="DNF","DNF",km4_splits_ranks[[#This Row],[8 km]]+km4_splits_ranks[[#This Row],[8 - 12 ]])</f>
        <v>4.074443287037037E-2</v>
      </c>
      <c r="AI42" s="18">
        <f>IF(km4_splits_ranks[[#This Row],[12 - 16 ]]="DNF","DNF",km4_splits_ranks[[#This Row],[12 km]]+km4_splits_ranks[[#This Row],[12 - 16 ]])</f>
        <v>5.4257465277777778E-2</v>
      </c>
      <c r="AJ42" s="18">
        <f>IF(km4_splits_ranks[[#This Row],[16 -20 ]]="DNF","DNF",km4_splits_ranks[[#This Row],[16 km]]+km4_splits_ranks[[#This Row],[16 -20 ]])</f>
        <v>6.8183692129629631E-2</v>
      </c>
      <c r="AK42" s="18">
        <f>IF(km4_splits_ranks[[#This Row],[20 - 24 ]]="DNF","DNF",km4_splits_ranks[[#This Row],[20 km]]+km4_splits_ranks[[#This Row],[20 - 24 ]])</f>
        <v>8.2506539351851857E-2</v>
      </c>
      <c r="AL42" s="18">
        <f>IF(km4_splits_ranks[[#This Row],[24 - 28 ]]="DNF","DNF",km4_splits_ranks[[#This Row],[24 km]]+km4_splits_ranks[[#This Row],[24 - 28 ]])</f>
        <v>9.6898530092592597E-2</v>
      </c>
      <c r="AM42" s="18">
        <f>IF(km4_splits_ranks[[#This Row],[28 - 32 ]]="DNF","DNF",km4_splits_ranks[[#This Row],[28 km]]+km4_splits_ranks[[#This Row],[28 - 32 ]])</f>
        <v>0.1115568287037037</v>
      </c>
      <c r="AN42" s="18">
        <f>IF(km4_splits_ranks[[#This Row],[32 - 36 ]]="DNF","DNF",km4_splits_ranks[[#This Row],[32 km]]+km4_splits_ranks[[#This Row],[32 - 36 ]])</f>
        <v>0.1270820601851852</v>
      </c>
      <c r="AO42" s="18">
        <f>IF(km4_splits_ranks[[#This Row],[36 - 40 ]]="DNF","DNF",km4_splits_ranks[[#This Row],[36 km]]+km4_splits_ranks[[#This Row],[36 - 40 ]])</f>
        <v>0.14307525462962964</v>
      </c>
      <c r="AP42" s="23">
        <f>IF(km4_splits_ranks[[#This Row],[40 - 42 ]]="DNF","DNF",km4_splits_ranks[[#This Row],[40 km]]+km4_splits_ranks[[#This Row],[40 - 42 ]])</f>
        <v>0.15077976851851854</v>
      </c>
      <c r="AQ42" s="48">
        <f>IF(km4_splits_ranks[[#This Row],[4 km]]="DNF","DNF",RANK(km4_splits_ranks[[#This Row],[4 km]],km4_splits_ranks[4 km],1))</f>
        <v>38</v>
      </c>
      <c r="AR42" s="49">
        <f>IF(km4_splits_ranks[[#This Row],[8 km]]="DNF","DNF",RANK(km4_splits_ranks[[#This Row],[8 km]],km4_splits_ranks[8 km],1))</f>
        <v>39</v>
      </c>
      <c r="AS42" s="49">
        <f>IF(km4_splits_ranks[[#This Row],[12 km]]="DNF","DNF",RANK(km4_splits_ranks[[#This Row],[12 km]],km4_splits_ranks[12 km],1))</f>
        <v>41</v>
      </c>
      <c r="AT42" s="49">
        <f>IF(km4_splits_ranks[[#This Row],[16 km]]="DNF","DNF",RANK(km4_splits_ranks[[#This Row],[16 km]],km4_splits_ranks[16 km],1))</f>
        <v>41</v>
      </c>
      <c r="AU42" s="49">
        <f>IF(km4_splits_ranks[[#This Row],[20 km]]="DNF","DNF",RANK(km4_splits_ranks[[#This Row],[20 km]],km4_splits_ranks[20 km],1))</f>
        <v>41</v>
      </c>
      <c r="AV42" s="49">
        <f>IF(km4_splits_ranks[[#This Row],[24 km]]="DNF","DNF",RANK(km4_splits_ranks[[#This Row],[24 km]],km4_splits_ranks[24 km],1))</f>
        <v>44</v>
      </c>
      <c r="AW42" s="49">
        <f>IF(km4_splits_ranks[[#This Row],[28 km]]="DNF","DNF",RANK(km4_splits_ranks[[#This Row],[28 km]],km4_splits_ranks[28 km],1))</f>
        <v>40</v>
      </c>
      <c r="AX42" s="49">
        <f>IF(km4_splits_ranks[[#This Row],[32 km]]="DNF","DNF",RANK(km4_splits_ranks[[#This Row],[32 km]],km4_splits_ranks[32 km],1))</f>
        <v>37</v>
      </c>
      <c r="AY42" s="49">
        <f>IF(km4_splits_ranks[[#This Row],[36 km]]="DNF","DNF",RANK(km4_splits_ranks[[#This Row],[36 km]],km4_splits_ranks[36 km],1))</f>
        <v>39</v>
      </c>
      <c r="AZ42" s="49">
        <f>IF(km4_splits_ranks[[#This Row],[40 km]]="DNF","DNF",RANK(km4_splits_ranks[[#This Row],[40 km]],km4_splits_ranks[40 km],1))</f>
        <v>37</v>
      </c>
      <c r="BA42" s="49">
        <f>IF(km4_splits_ranks[[#This Row],[42 km]]="DNF","DNF",RANK(km4_splits_ranks[[#This Row],[42 km]],km4_splits_ranks[42 km],1))</f>
        <v>37</v>
      </c>
    </row>
    <row r="43" spans="2:53" x14ac:dyDescent="0.2">
      <c r="B43" s="4">
        <f>laps_times[[#This Row],[poř]]</f>
        <v>38</v>
      </c>
      <c r="C43" s="1">
        <f>laps_times[[#This Row],[s.č.]]</f>
        <v>137</v>
      </c>
      <c r="D43" s="1" t="str">
        <f>laps_times[[#This Row],[jméno]]</f>
        <v>Wagner Rostislav</v>
      </c>
      <c r="E43" s="2">
        <f>laps_times[[#This Row],[roč]]</f>
        <v>1973</v>
      </c>
      <c r="F43" s="2" t="str">
        <f>laps_times[[#This Row],[kat]]</f>
        <v>MB</v>
      </c>
      <c r="G43" s="2">
        <f>laps_times[[#This Row],[poř_kat]]</f>
        <v>18</v>
      </c>
      <c r="H43" s="1" t="str">
        <f>laps_times[[#This Row],[klub]]</f>
        <v>-</v>
      </c>
      <c r="I43" s="6">
        <f>laps_times[[#This Row],[celk. čas]]</f>
        <v>0.15112274305555556</v>
      </c>
      <c r="J43" s="29">
        <f>SUM(laps_times[[#This Row],[1]:[6]])</f>
        <v>1.407369212962963E-2</v>
      </c>
      <c r="K43" s="30">
        <f>SUM(laps_times[[#This Row],[7]:[12]])</f>
        <v>1.3179027777777779E-2</v>
      </c>
      <c r="L43" s="30">
        <f>SUM(laps_times[[#This Row],[13]:[18]])</f>
        <v>1.3032592592592592E-2</v>
      </c>
      <c r="M43" s="30">
        <f>SUM(laps_times[[#This Row],[19]:[24]])</f>
        <v>1.3498032407407408E-2</v>
      </c>
      <c r="N43" s="30">
        <f>SUM(laps_times[[#This Row],[25]:[30]])</f>
        <v>1.3642893518518516E-2</v>
      </c>
      <c r="O43" s="30">
        <f>SUM(laps_times[[#This Row],[31]:[36]])</f>
        <v>1.3934780092592592E-2</v>
      </c>
      <c r="P43" s="30">
        <f>SUM(laps_times[[#This Row],[37]:[42]])</f>
        <v>1.4538252314814816E-2</v>
      </c>
      <c r="Q43" s="30">
        <f>SUM(laps_times[[#This Row],[43]:[48]])</f>
        <v>1.5064074074074073E-2</v>
      </c>
      <c r="R43" s="30">
        <f>SUM(laps_times[[#This Row],[49]:[54]])</f>
        <v>1.5712025462962964E-2</v>
      </c>
      <c r="S43" s="30">
        <f>SUM(laps_times[[#This Row],[55]:[60]])</f>
        <v>1.6367789351851854E-2</v>
      </c>
      <c r="T43" s="31">
        <f>SUM(laps_times[[#This Row],[61]:[63]])</f>
        <v>8.0795833333333327E-3</v>
      </c>
      <c r="U43" s="45">
        <f>IF(km4_splits_ranks[[#This Row],[0 - 4 ]]="DNF","DNF",RANK(km4_splits_ranks[[#This Row],[0 - 4 ]],km4_splits_ranks[0 - 4 ],1))</f>
        <v>42</v>
      </c>
      <c r="V43" s="46">
        <f>IF(km4_splits_ranks[[#This Row],[4 - 8 ]]="DNF","DNF",RANK(km4_splits_ranks[[#This Row],[4 - 8 ]],km4_splits_ranks[4 - 8 ],1))</f>
        <v>36</v>
      </c>
      <c r="W43" s="46">
        <f>IF(km4_splits_ranks[[#This Row],[8 - 12 ]]="DNF","DNF",RANK(km4_splits_ranks[[#This Row],[8 - 12 ]],km4_splits_ranks[8 - 12 ],1))</f>
        <v>29</v>
      </c>
      <c r="X43" s="46">
        <f>IF(km4_splits_ranks[[#This Row],[12 - 16 ]]="DNF","DNF",RANK(km4_splits_ranks[[#This Row],[12 - 16 ]],km4_splits_ranks[12 - 16 ],1))</f>
        <v>40</v>
      </c>
      <c r="Y43" s="46">
        <f>IF(km4_splits_ranks[[#This Row],[16 -20 ]]="DNF","DNF",RANK(km4_splits_ranks[[#This Row],[16 -20 ]],km4_splits_ranks[16 -20 ],1))</f>
        <v>39</v>
      </c>
      <c r="Z43" s="46">
        <f>IF(km4_splits_ranks[[#This Row],[20 - 24 ]]="DNF","DNF",RANK(km4_splits_ranks[[#This Row],[20 - 24 ]],km4_splits_ranks[20 - 24 ],1))</f>
        <v>36</v>
      </c>
      <c r="AA43" s="46">
        <f>IF(km4_splits_ranks[[#This Row],[24 - 28 ]]="DNF","DNF",RANK(km4_splits_ranks[[#This Row],[24 - 28 ]],km4_splits_ranks[24 - 28 ],1))</f>
        <v>43</v>
      </c>
      <c r="AB43" s="46">
        <f>IF(km4_splits_ranks[[#This Row],[28 - 32 ]]="DNF","DNF",RANK(km4_splits_ranks[[#This Row],[28 - 32 ]],km4_splits_ranks[28 - 32 ],1))</f>
        <v>42</v>
      </c>
      <c r="AC43" s="46">
        <f>IF(km4_splits_ranks[[#This Row],[32 - 36 ]]="DNF","DNF",RANK(km4_splits_ranks[[#This Row],[32 - 36 ]],km4_splits_ranks[32 - 36 ],1))</f>
        <v>43</v>
      </c>
      <c r="AD43" s="46">
        <f>IF(km4_splits_ranks[[#This Row],[36 - 40 ]]="DNF","DNF",RANK(km4_splits_ranks[[#This Row],[36 - 40 ]],km4_splits_ranks[36 - 40 ],1))</f>
        <v>45</v>
      </c>
      <c r="AE43" s="47">
        <f>IF(km4_splits_ranks[[#This Row],[40 - 42 ]]="DNF","DNF",RANK(km4_splits_ranks[[#This Row],[40 - 42 ]],km4_splits_ranks[40 - 42 ],1))</f>
        <v>52</v>
      </c>
      <c r="AF43" s="22">
        <f>km4_splits_ranks[[#This Row],[0 - 4 ]]</f>
        <v>1.407369212962963E-2</v>
      </c>
      <c r="AG43" s="18">
        <f>IF(km4_splits_ranks[[#This Row],[4 - 8 ]]="DNF","DNF",km4_splits_ranks[[#This Row],[4 km]]+km4_splits_ranks[[#This Row],[4 - 8 ]])</f>
        <v>2.7252719907407408E-2</v>
      </c>
      <c r="AH43" s="18">
        <f>IF(km4_splits_ranks[[#This Row],[8 - 12 ]]="DNF","DNF",km4_splits_ranks[[#This Row],[8 km]]+km4_splits_ranks[[#This Row],[8 - 12 ]])</f>
        <v>4.0285312500000003E-2</v>
      </c>
      <c r="AI43" s="18">
        <f>IF(km4_splits_ranks[[#This Row],[12 - 16 ]]="DNF","DNF",km4_splits_ranks[[#This Row],[12 km]]+km4_splits_ranks[[#This Row],[12 - 16 ]])</f>
        <v>5.378334490740741E-2</v>
      </c>
      <c r="AJ43" s="18">
        <f>IF(km4_splits_ranks[[#This Row],[16 -20 ]]="DNF","DNF",km4_splits_ranks[[#This Row],[16 km]]+km4_splits_ranks[[#This Row],[16 -20 ]])</f>
        <v>6.7426238425925933E-2</v>
      </c>
      <c r="AK43" s="18">
        <f>IF(km4_splits_ranks[[#This Row],[20 - 24 ]]="DNF","DNF",km4_splits_ranks[[#This Row],[20 km]]+km4_splits_ranks[[#This Row],[20 - 24 ]])</f>
        <v>8.1361018518518527E-2</v>
      </c>
      <c r="AL43" s="18">
        <f>IF(km4_splits_ranks[[#This Row],[24 - 28 ]]="DNF","DNF",km4_splits_ranks[[#This Row],[24 km]]+km4_splits_ranks[[#This Row],[24 - 28 ]])</f>
        <v>9.5899270833333342E-2</v>
      </c>
      <c r="AM43" s="18">
        <f>IF(km4_splits_ranks[[#This Row],[28 - 32 ]]="DNF","DNF",km4_splits_ranks[[#This Row],[28 km]]+km4_splits_ranks[[#This Row],[28 - 32 ]])</f>
        <v>0.11096334490740742</v>
      </c>
      <c r="AN43" s="18">
        <f>IF(km4_splits_ranks[[#This Row],[32 - 36 ]]="DNF","DNF",km4_splits_ranks[[#This Row],[32 km]]+km4_splits_ranks[[#This Row],[32 - 36 ]])</f>
        <v>0.12667537037037038</v>
      </c>
      <c r="AO43" s="18">
        <f>IF(km4_splits_ranks[[#This Row],[36 - 40 ]]="DNF","DNF",km4_splits_ranks[[#This Row],[36 km]]+km4_splits_ranks[[#This Row],[36 - 40 ]])</f>
        <v>0.14304315972222223</v>
      </c>
      <c r="AP43" s="23">
        <f>IF(km4_splits_ranks[[#This Row],[40 - 42 ]]="DNF","DNF",km4_splits_ranks[[#This Row],[40 km]]+km4_splits_ranks[[#This Row],[40 - 42 ]])</f>
        <v>0.15112274305555556</v>
      </c>
      <c r="AQ43" s="48">
        <f>IF(km4_splits_ranks[[#This Row],[4 km]]="DNF","DNF",RANK(km4_splits_ranks[[#This Row],[4 km]],km4_splits_ranks[4 km],1))</f>
        <v>42</v>
      </c>
      <c r="AR43" s="49">
        <f>IF(km4_splits_ranks[[#This Row],[8 km]]="DNF","DNF",RANK(km4_splits_ranks[[#This Row],[8 km]],km4_splits_ranks[8 km],1))</f>
        <v>38</v>
      </c>
      <c r="AS43" s="49">
        <f>IF(km4_splits_ranks[[#This Row],[12 km]]="DNF","DNF",RANK(km4_splits_ranks[[#This Row],[12 km]],km4_splits_ranks[12 km],1))</f>
        <v>35</v>
      </c>
      <c r="AT43" s="49">
        <f>IF(km4_splits_ranks[[#This Row],[16 km]]="DNF","DNF",RANK(km4_splits_ranks[[#This Row],[16 km]],km4_splits_ranks[16 km],1))</f>
        <v>35</v>
      </c>
      <c r="AU43" s="49">
        <f>IF(km4_splits_ranks[[#This Row],[20 km]]="DNF","DNF",RANK(km4_splits_ranks[[#This Row],[20 km]],km4_splits_ranks[20 km],1))</f>
        <v>34</v>
      </c>
      <c r="AV43" s="49">
        <f>IF(km4_splits_ranks[[#This Row],[24 km]]="DNF","DNF",RANK(km4_splits_ranks[[#This Row],[24 km]],km4_splits_ranks[24 km],1))</f>
        <v>33</v>
      </c>
      <c r="AW43" s="49">
        <f>IF(km4_splits_ranks[[#This Row],[28 km]]="DNF","DNF",RANK(km4_splits_ranks[[#This Row],[28 km]],km4_splits_ranks[28 km],1))</f>
        <v>35</v>
      </c>
      <c r="AX43" s="49">
        <f>IF(km4_splits_ranks[[#This Row],[32 km]]="DNF","DNF",RANK(km4_splits_ranks[[#This Row],[32 km]],km4_splits_ranks[32 km],1))</f>
        <v>34</v>
      </c>
      <c r="AY43" s="49">
        <f>IF(km4_splits_ranks[[#This Row],[36 km]]="DNF","DNF",RANK(km4_splits_ranks[[#This Row],[36 km]],km4_splits_ranks[36 km],1))</f>
        <v>35</v>
      </c>
      <c r="AZ43" s="49">
        <f>IF(km4_splits_ranks[[#This Row],[40 km]]="DNF","DNF",RANK(km4_splits_ranks[[#This Row],[40 km]],km4_splits_ranks[40 km],1))</f>
        <v>36</v>
      </c>
      <c r="BA43" s="49">
        <f>IF(km4_splits_ranks[[#This Row],[42 km]]="DNF","DNF",RANK(km4_splits_ranks[[#This Row],[42 km]],km4_splits_ranks[42 km],1))</f>
        <v>38</v>
      </c>
    </row>
    <row r="44" spans="2:53" x14ac:dyDescent="0.2">
      <c r="B44" s="4">
        <f>laps_times[[#This Row],[poř]]</f>
        <v>39</v>
      </c>
      <c r="C44" s="1">
        <f>laps_times[[#This Row],[s.č.]]</f>
        <v>122</v>
      </c>
      <c r="D44" s="1" t="str">
        <f>laps_times[[#This Row],[jméno]]</f>
        <v>Kohoutová Věra</v>
      </c>
      <c r="E44" s="2">
        <f>laps_times[[#This Row],[roč]]</f>
        <v>1967</v>
      </c>
      <c r="F44" s="2" t="str">
        <f>laps_times[[#This Row],[kat]]</f>
        <v>ZB</v>
      </c>
      <c r="G44" s="2">
        <f>laps_times[[#This Row],[poř_kat]]</f>
        <v>1</v>
      </c>
      <c r="H44" s="1" t="str">
        <f>laps_times[[#This Row],[klub]]</f>
        <v>Trailpoint</v>
      </c>
      <c r="I44" s="6">
        <f>laps_times[[#This Row],[celk. čas]]</f>
        <v>0.15135082175925926</v>
      </c>
      <c r="J44" s="29">
        <f>SUM(laps_times[[#This Row],[1]:[6]])</f>
        <v>1.444935185185185E-2</v>
      </c>
      <c r="K44" s="30">
        <f>SUM(laps_times[[#This Row],[7]:[12]])</f>
        <v>1.3849641203703703E-2</v>
      </c>
      <c r="L44" s="30">
        <f>SUM(laps_times[[#This Row],[13]:[18]])</f>
        <v>1.3987407407407407E-2</v>
      </c>
      <c r="M44" s="30">
        <f>SUM(laps_times[[#This Row],[19]:[24]])</f>
        <v>1.4235023148148149E-2</v>
      </c>
      <c r="N44" s="30">
        <f>SUM(laps_times[[#This Row],[25]:[30]])</f>
        <v>1.4160787037037038E-2</v>
      </c>
      <c r="O44" s="30">
        <f>SUM(laps_times[[#This Row],[31]:[36]])</f>
        <v>1.4254062499999998E-2</v>
      </c>
      <c r="P44" s="30">
        <f>SUM(laps_times[[#This Row],[37]:[42]])</f>
        <v>1.4617361111111112E-2</v>
      </c>
      <c r="Q44" s="30">
        <f>SUM(laps_times[[#This Row],[43]:[48]])</f>
        <v>1.5041145833333333E-2</v>
      </c>
      <c r="R44" s="30">
        <f>SUM(laps_times[[#This Row],[49]:[54]])</f>
        <v>1.4356458333333334E-2</v>
      </c>
      <c r="S44" s="30">
        <f>SUM(laps_times[[#This Row],[55]:[60]])</f>
        <v>1.5089988425925925E-2</v>
      </c>
      <c r="T44" s="31">
        <f>SUM(laps_times[[#This Row],[61]:[63]])</f>
        <v>7.309594907407407E-3</v>
      </c>
      <c r="U44" s="45">
        <f>IF(km4_splits_ranks[[#This Row],[0 - 4 ]]="DNF","DNF",RANK(km4_splits_ranks[[#This Row],[0 - 4 ]],km4_splits_ranks[0 - 4 ],1))</f>
        <v>58</v>
      </c>
      <c r="V44" s="46">
        <f>IF(km4_splits_ranks[[#This Row],[4 - 8 ]]="DNF","DNF",RANK(km4_splits_ranks[[#This Row],[4 - 8 ]],km4_splits_ranks[4 - 8 ],1))</f>
        <v>60</v>
      </c>
      <c r="W44" s="46">
        <f>IF(km4_splits_ranks[[#This Row],[8 - 12 ]]="DNF","DNF",RANK(km4_splits_ranks[[#This Row],[8 - 12 ]],km4_splits_ranks[8 - 12 ],1))</f>
        <v>63</v>
      </c>
      <c r="X44" s="46">
        <f>IF(km4_splits_ranks[[#This Row],[12 - 16 ]]="DNF","DNF",RANK(km4_splits_ranks[[#This Row],[12 - 16 ]],km4_splits_ranks[12 - 16 ],1))</f>
        <v>60</v>
      </c>
      <c r="Y44" s="46">
        <f>IF(km4_splits_ranks[[#This Row],[16 -20 ]]="DNF","DNF",RANK(km4_splits_ranks[[#This Row],[16 -20 ]],km4_splits_ranks[16 -20 ],1))</f>
        <v>55</v>
      </c>
      <c r="Z44" s="46">
        <f>IF(km4_splits_ranks[[#This Row],[20 - 24 ]]="DNF","DNF",RANK(km4_splits_ranks[[#This Row],[20 - 24 ]],km4_splits_ranks[20 - 24 ],1))</f>
        <v>43</v>
      </c>
      <c r="AA44" s="46">
        <f>IF(km4_splits_ranks[[#This Row],[24 - 28 ]]="DNF","DNF",RANK(km4_splits_ranks[[#This Row],[24 - 28 ]],km4_splits_ranks[24 - 28 ],1))</f>
        <v>45</v>
      </c>
      <c r="AB44" s="46">
        <f>IF(km4_splits_ranks[[#This Row],[28 - 32 ]]="DNF","DNF",RANK(km4_splits_ranks[[#This Row],[28 - 32 ]],km4_splits_ranks[28 - 32 ],1))</f>
        <v>40</v>
      </c>
      <c r="AC44" s="46">
        <f>IF(km4_splits_ranks[[#This Row],[32 - 36 ]]="DNF","DNF",RANK(km4_splits_ranks[[#This Row],[32 - 36 ]],km4_splits_ranks[32 - 36 ],1))</f>
        <v>24</v>
      </c>
      <c r="AD44" s="46">
        <f>IF(km4_splits_ranks[[#This Row],[36 - 40 ]]="DNF","DNF",RANK(km4_splits_ranks[[#This Row],[36 - 40 ]],km4_splits_ranks[36 - 40 ],1))</f>
        <v>29</v>
      </c>
      <c r="AE44" s="47">
        <f>IF(km4_splits_ranks[[#This Row],[40 - 42 ]]="DNF","DNF",RANK(km4_splits_ranks[[#This Row],[40 - 42 ]],km4_splits_ranks[40 - 42 ],1))</f>
        <v>30</v>
      </c>
      <c r="AF44" s="22">
        <f>km4_splits_ranks[[#This Row],[0 - 4 ]]</f>
        <v>1.444935185185185E-2</v>
      </c>
      <c r="AG44" s="18">
        <f>IF(km4_splits_ranks[[#This Row],[4 - 8 ]]="DNF","DNF",km4_splits_ranks[[#This Row],[4 km]]+km4_splits_ranks[[#This Row],[4 - 8 ]])</f>
        <v>2.8298993055555555E-2</v>
      </c>
      <c r="AH44" s="18">
        <f>IF(km4_splits_ranks[[#This Row],[8 - 12 ]]="DNF","DNF",km4_splits_ranks[[#This Row],[8 km]]+km4_splits_ranks[[#This Row],[8 - 12 ]])</f>
        <v>4.2286400462962961E-2</v>
      </c>
      <c r="AI44" s="18">
        <f>IF(km4_splits_ranks[[#This Row],[12 - 16 ]]="DNF","DNF",km4_splits_ranks[[#This Row],[12 km]]+km4_splits_ranks[[#This Row],[12 - 16 ]])</f>
        <v>5.6521423611111107E-2</v>
      </c>
      <c r="AJ44" s="18">
        <f>IF(km4_splits_ranks[[#This Row],[16 -20 ]]="DNF","DNF",km4_splits_ranks[[#This Row],[16 km]]+km4_splits_ranks[[#This Row],[16 -20 ]])</f>
        <v>7.0682210648148142E-2</v>
      </c>
      <c r="AK44" s="18">
        <f>IF(km4_splits_ranks[[#This Row],[20 - 24 ]]="DNF","DNF",km4_splits_ranks[[#This Row],[20 km]]+km4_splits_ranks[[#This Row],[20 - 24 ]])</f>
        <v>8.4936273148148139E-2</v>
      </c>
      <c r="AL44" s="18">
        <f>IF(km4_splits_ranks[[#This Row],[24 - 28 ]]="DNF","DNF",km4_splits_ranks[[#This Row],[24 km]]+km4_splits_ranks[[#This Row],[24 - 28 ]])</f>
        <v>9.9553634259259255E-2</v>
      </c>
      <c r="AM44" s="18">
        <f>IF(km4_splits_ranks[[#This Row],[28 - 32 ]]="DNF","DNF",km4_splits_ranks[[#This Row],[28 km]]+km4_splits_ranks[[#This Row],[28 - 32 ]])</f>
        <v>0.11459478009259259</v>
      </c>
      <c r="AN44" s="18">
        <f>IF(km4_splits_ranks[[#This Row],[32 - 36 ]]="DNF","DNF",km4_splits_ranks[[#This Row],[32 km]]+km4_splits_ranks[[#This Row],[32 - 36 ]])</f>
        <v>0.12895123842592593</v>
      </c>
      <c r="AO44" s="18">
        <f>IF(km4_splits_ranks[[#This Row],[36 - 40 ]]="DNF","DNF",km4_splits_ranks[[#This Row],[36 km]]+km4_splits_ranks[[#This Row],[36 - 40 ]])</f>
        <v>0.14404122685185186</v>
      </c>
      <c r="AP44" s="23">
        <f>IF(km4_splits_ranks[[#This Row],[40 - 42 ]]="DNF","DNF",km4_splits_ranks[[#This Row],[40 km]]+km4_splits_ranks[[#This Row],[40 - 42 ]])</f>
        <v>0.15135082175925926</v>
      </c>
      <c r="AQ44" s="48">
        <f>IF(km4_splits_ranks[[#This Row],[4 km]]="DNF","DNF",RANK(km4_splits_ranks[[#This Row],[4 km]],km4_splits_ranks[4 km],1))</f>
        <v>58</v>
      </c>
      <c r="AR44" s="49">
        <f>IF(km4_splits_ranks[[#This Row],[8 km]]="DNF","DNF",RANK(km4_splits_ranks[[#This Row],[8 km]],km4_splits_ranks[8 km],1))</f>
        <v>58</v>
      </c>
      <c r="AS44" s="49">
        <f>IF(km4_splits_ranks[[#This Row],[12 km]]="DNF","DNF",RANK(km4_splits_ranks[[#This Row],[12 km]],km4_splits_ranks[12 km],1))</f>
        <v>60</v>
      </c>
      <c r="AT44" s="49">
        <f>IF(km4_splits_ranks[[#This Row],[16 km]]="DNF","DNF",RANK(km4_splits_ranks[[#This Row],[16 km]],km4_splits_ranks[16 km],1))</f>
        <v>63</v>
      </c>
      <c r="AU44" s="49">
        <f>IF(km4_splits_ranks[[#This Row],[20 km]]="DNF","DNF",RANK(km4_splits_ranks[[#This Row],[20 km]],km4_splits_ranks[20 km],1))</f>
        <v>63</v>
      </c>
      <c r="AV44" s="49">
        <f>IF(km4_splits_ranks[[#This Row],[24 km]]="DNF","DNF",RANK(km4_splits_ranks[[#This Row],[24 km]],km4_splits_ranks[24 km],1))</f>
        <v>58</v>
      </c>
      <c r="AW44" s="49">
        <f>IF(km4_splits_ranks[[#This Row],[28 km]]="DNF","DNF",RANK(km4_splits_ranks[[#This Row],[28 km]],km4_splits_ranks[28 km],1))</f>
        <v>57</v>
      </c>
      <c r="AX44" s="49">
        <f>IF(km4_splits_ranks[[#This Row],[32 km]]="DNF","DNF",RANK(km4_splits_ranks[[#This Row],[32 km]],km4_splits_ranks[32 km],1))</f>
        <v>54</v>
      </c>
      <c r="AY44" s="49">
        <f>IF(km4_splits_ranks[[#This Row],[36 km]]="DNF","DNF",RANK(km4_splits_ranks[[#This Row],[36 km]],km4_splits_ranks[36 km],1))</f>
        <v>45</v>
      </c>
      <c r="AZ44" s="49">
        <f>IF(km4_splits_ranks[[#This Row],[40 km]]="DNF","DNF",RANK(km4_splits_ranks[[#This Row],[40 km]],km4_splits_ranks[40 km],1))</f>
        <v>41</v>
      </c>
      <c r="BA44" s="49">
        <f>IF(km4_splits_ranks[[#This Row],[42 km]]="DNF","DNF",RANK(km4_splits_ranks[[#This Row],[42 km]],km4_splits_ranks[42 km],1))</f>
        <v>39</v>
      </c>
    </row>
    <row r="45" spans="2:53" x14ac:dyDescent="0.2">
      <c r="B45" s="4">
        <f>laps_times[[#This Row],[poř]]</f>
        <v>40</v>
      </c>
      <c r="C45" s="1">
        <f>laps_times[[#This Row],[s.č.]]</f>
        <v>34</v>
      </c>
      <c r="D45" s="1" t="str">
        <f>laps_times[[#This Row],[jméno]]</f>
        <v>Coufal Petr</v>
      </c>
      <c r="E45" s="2">
        <f>laps_times[[#This Row],[roč]]</f>
        <v>1968</v>
      </c>
      <c r="F45" s="2" t="str">
        <f>laps_times[[#This Row],[kat]]</f>
        <v>MB</v>
      </c>
      <c r="G45" s="2">
        <f>laps_times[[#This Row],[poř_kat]]</f>
        <v>19</v>
      </c>
      <c r="H45" s="1" t="str">
        <f>laps_times[[#This Row],[klub]]</f>
        <v>Veterina Poděbrady</v>
      </c>
      <c r="I45" s="6">
        <f>laps_times[[#This Row],[celk. čas]]</f>
        <v>0.15136994212962962</v>
      </c>
      <c r="J45" s="29">
        <f>SUM(laps_times[[#This Row],[1]:[6]])</f>
        <v>1.4007245370370371E-2</v>
      </c>
      <c r="K45" s="30">
        <f>SUM(laps_times[[#This Row],[7]:[12]])</f>
        <v>1.3201979166666667E-2</v>
      </c>
      <c r="L45" s="30">
        <f>SUM(laps_times[[#This Row],[13]:[18]])</f>
        <v>1.3348356481481482E-2</v>
      </c>
      <c r="M45" s="30">
        <f>SUM(laps_times[[#This Row],[19]:[24]])</f>
        <v>1.337701388888889E-2</v>
      </c>
      <c r="N45" s="30">
        <f>SUM(laps_times[[#This Row],[25]:[30]])</f>
        <v>1.3513101851851853E-2</v>
      </c>
      <c r="O45" s="30">
        <f>SUM(laps_times[[#This Row],[31]:[36]])</f>
        <v>1.3662812500000003E-2</v>
      </c>
      <c r="P45" s="30">
        <f>SUM(laps_times[[#This Row],[37]:[42]])</f>
        <v>1.3929803240740739E-2</v>
      </c>
      <c r="Q45" s="30">
        <f>SUM(laps_times[[#This Row],[43]:[48]])</f>
        <v>1.513107638888889E-2</v>
      </c>
      <c r="R45" s="30">
        <f>SUM(laps_times[[#This Row],[49]:[54]])</f>
        <v>1.4866979166666667E-2</v>
      </c>
      <c r="S45" s="30">
        <f>SUM(laps_times[[#This Row],[55]:[60]])</f>
        <v>1.6898344907407409E-2</v>
      </c>
      <c r="T45" s="31">
        <f>SUM(laps_times[[#This Row],[61]:[63]])</f>
        <v>9.4332291666666679E-3</v>
      </c>
      <c r="U45" s="45">
        <f>IF(km4_splits_ranks[[#This Row],[0 - 4 ]]="DNF","DNF",RANK(km4_splits_ranks[[#This Row],[0 - 4 ]],km4_splits_ranks[0 - 4 ],1))</f>
        <v>40</v>
      </c>
      <c r="V45" s="46">
        <f>IF(km4_splits_ranks[[#This Row],[4 - 8 ]]="DNF","DNF",RANK(km4_splits_ranks[[#This Row],[4 - 8 ]],km4_splits_ranks[4 - 8 ],1))</f>
        <v>38</v>
      </c>
      <c r="W45" s="46">
        <f>IF(km4_splits_ranks[[#This Row],[8 - 12 ]]="DNF","DNF",RANK(km4_splits_ranks[[#This Row],[8 - 12 ]],km4_splits_ranks[8 - 12 ],1))</f>
        <v>40</v>
      </c>
      <c r="X45" s="46">
        <f>IF(km4_splits_ranks[[#This Row],[12 - 16 ]]="DNF","DNF",RANK(km4_splits_ranks[[#This Row],[12 - 16 ]],km4_splits_ranks[12 - 16 ],1))</f>
        <v>33</v>
      </c>
      <c r="Y45" s="46">
        <f>IF(km4_splits_ranks[[#This Row],[16 -20 ]]="DNF","DNF",RANK(km4_splits_ranks[[#This Row],[16 -20 ]],km4_splits_ranks[16 -20 ],1))</f>
        <v>33</v>
      </c>
      <c r="Z45" s="46">
        <f>IF(km4_splits_ranks[[#This Row],[20 - 24 ]]="DNF","DNF",RANK(km4_splits_ranks[[#This Row],[20 - 24 ]],km4_splits_ranks[20 - 24 ],1))</f>
        <v>28</v>
      </c>
      <c r="AA45" s="46">
        <f>IF(km4_splits_ranks[[#This Row],[24 - 28 ]]="DNF","DNF",RANK(km4_splits_ranks[[#This Row],[24 - 28 ]],km4_splits_ranks[24 - 28 ],1))</f>
        <v>27</v>
      </c>
      <c r="AB45" s="46">
        <f>IF(km4_splits_ranks[[#This Row],[28 - 32 ]]="DNF","DNF",RANK(km4_splits_ranks[[#This Row],[28 - 32 ]],km4_splits_ranks[28 - 32 ],1))</f>
        <v>46</v>
      </c>
      <c r="AC45" s="46">
        <f>IF(km4_splits_ranks[[#This Row],[32 - 36 ]]="DNF","DNF",RANK(km4_splits_ranks[[#This Row],[32 - 36 ]],km4_splits_ranks[32 - 36 ],1))</f>
        <v>29</v>
      </c>
      <c r="AD45" s="46">
        <f>IF(km4_splits_ranks[[#This Row],[36 - 40 ]]="DNF","DNF",RANK(km4_splits_ranks[[#This Row],[36 - 40 ]],km4_splits_ranks[36 - 40 ],1))</f>
        <v>55</v>
      </c>
      <c r="AE45" s="47">
        <f>IF(km4_splits_ranks[[#This Row],[40 - 42 ]]="DNF","DNF",RANK(km4_splits_ranks[[#This Row],[40 - 42 ]],km4_splits_ranks[40 - 42 ],1))</f>
        <v>86</v>
      </c>
      <c r="AF45" s="22">
        <f>km4_splits_ranks[[#This Row],[0 - 4 ]]</f>
        <v>1.4007245370370371E-2</v>
      </c>
      <c r="AG45" s="18">
        <f>IF(km4_splits_ranks[[#This Row],[4 - 8 ]]="DNF","DNF",km4_splits_ranks[[#This Row],[4 km]]+km4_splits_ranks[[#This Row],[4 - 8 ]])</f>
        <v>2.7209224537037037E-2</v>
      </c>
      <c r="AH45" s="18">
        <f>IF(km4_splits_ranks[[#This Row],[8 - 12 ]]="DNF","DNF",km4_splits_ranks[[#This Row],[8 km]]+km4_splits_ranks[[#This Row],[8 - 12 ]])</f>
        <v>4.0557581018518515E-2</v>
      </c>
      <c r="AI45" s="18">
        <f>IF(km4_splits_ranks[[#This Row],[12 - 16 ]]="DNF","DNF",km4_splits_ranks[[#This Row],[12 km]]+km4_splits_ranks[[#This Row],[12 - 16 ]])</f>
        <v>5.3934594907407402E-2</v>
      </c>
      <c r="AJ45" s="18">
        <f>IF(km4_splits_ranks[[#This Row],[16 -20 ]]="DNF","DNF",km4_splits_ranks[[#This Row],[16 km]]+km4_splits_ranks[[#This Row],[16 -20 ]])</f>
        <v>6.7447696759259254E-2</v>
      </c>
      <c r="AK45" s="18">
        <f>IF(km4_splits_ranks[[#This Row],[20 - 24 ]]="DNF","DNF",km4_splits_ranks[[#This Row],[20 km]]+km4_splits_ranks[[#This Row],[20 - 24 ]])</f>
        <v>8.111050925925925E-2</v>
      </c>
      <c r="AL45" s="18">
        <f>IF(km4_splits_ranks[[#This Row],[24 - 28 ]]="DNF","DNF",km4_splits_ranks[[#This Row],[24 km]]+km4_splits_ranks[[#This Row],[24 - 28 ]])</f>
        <v>9.5040312499999988E-2</v>
      </c>
      <c r="AM45" s="18">
        <f>IF(km4_splits_ranks[[#This Row],[28 - 32 ]]="DNF","DNF",km4_splits_ranks[[#This Row],[28 km]]+km4_splits_ranks[[#This Row],[28 - 32 ]])</f>
        <v>0.11017138888888887</v>
      </c>
      <c r="AN45" s="18">
        <f>IF(km4_splits_ranks[[#This Row],[32 - 36 ]]="DNF","DNF",km4_splits_ranks[[#This Row],[32 km]]+km4_splits_ranks[[#This Row],[32 - 36 ]])</f>
        <v>0.12503836805555554</v>
      </c>
      <c r="AO45" s="18">
        <f>IF(km4_splits_ranks[[#This Row],[36 - 40 ]]="DNF","DNF",km4_splits_ranks[[#This Row],[36 km]]+km4_splits_ranks[[#This Row],[36 - 40 ]])</f>
        <v>0.14193671296296295</v>
      </c>
      <c r="AP45" s="23">
        <f>IF(km4_splits_ranks[[#This Row],[40 - 42 ]]="DNF","DNF",km4_splits_ranks[[#This Row],[40 km]]+km4_splits_ranks[[#This Row],[40 - 42 ]])</f>
        <v>0.15136994212962962</v>
      </c>
      <c r="AQ45" s="48">
        <f>IF(km4_splits_ranks[[#This Row],[4 km]]="DNF","DNF",RANK(km4_splits_ranks[[#This Row],[4 km]],km4_splits_ranks[4 km],1))</f>
        <v>40</v>
      </c>
      <c r="AR45" s="49">
        <f>IF(km4_splits_ranks[[#This Row],[8 km]]="DNF","DNF",RANK(km4_splits_ranks[[#This Row],[8 km]],km4_splits_ranks[8 km],1))</f>
        <v>36</v>
      </c>
      <c r="AS45" s="49">
        <f>IF(km4_splits_ranks[[#This Row],[12 km]]="DNF","DNF",RANK(km4_splits_ranks[[#This Row],[12 km]],km4_splits_ranks[12 km],1))</f>
        <v>38</v>
      </c>
      <c r="AT45" s="49">
        <f>IF(km4_splits_ranks[[#This Row],[16 km]]="DNF","DNF",RANK(km4_splits_ranks[[#This Row],[16 km]],km4_splits_ranks[16 km],1))</f>
        <v>38</v>
      </c>
      <c r="AU45" s="49">
        <f>IF(km4_splits_ranks[[#This Row],[20 km]]="DNF","DNF",RANK(km4_splits_ranks[[#This Row],[20 km]],km4_splits_ranks[20 km],1))</f>
        <v>35</v>
      </c>
      <c r="AV45" s="49">
        <f>IF(km4_splits_ranks[[#This Row],[24 km]]="DNF","DNF",RANK(km4_splits_ranks[[#This Row],[24 km]],km4_splits_ranks[24 km],1))</f>
        <v>31</v>
      </c>
      <c r="AW45" s="49">
        <f>IF(km4_splits_ranks[[#This Row],[28 km]]="DNF","DNF",RANK(km4_splits_ranks[[#This Row],[28 km]],km4_splits_ranks[28 km],1))</f>
        <v>30</v>
      </c>
      <c r="AX45" s="49">
        <f>IF(km4_splits_ranks[[#This Row],[32 km]]="DNF","DNF",RANK(km4_splits_ranks[[#This Row],[32 km]],km4_splits_ranks[32 km],1))</f>
        <v>31</v>
      </c>
      <c r="AY45" s="49">
        <f>IF(km4_splits_ranks[[#This Row],[36 km]]="DNF","DNF",RANK(km4_splits_ranks[[#This Row],[36 km]],km4_splits_ranks[36 km],1))</f>
        <v>30</v>
      </c>
      <c r="AZ45" s="49">
        <f>IF(km4_splits_ranks[[#This Row],[40 km]]="DNF","DNF",RANK(km4_splits_ranks[[#This Row],[40 km]],km4_splits_ranks[40 km],1))</f>
        <v>34</v>
      </c>
      <c r="BA45" s="49">
        <f>IF(km4_splits_ranks[[#This Row],[42 km]]="DNF","DNF",RANK(km4_splits_ranks[[#This Row],[42 km]],km4_splits_ranks[42 km],1))</f>
        <v>40</v>
      </c>
    </row>
    <row r="46" spans="2:53" x14ac:dyDescent="0.2">
      <c r="B46" s="4">
        <f>laps_times[[#This Row],[poř]]</f>
        <v>41</v>
      </c>
      <c r="C46" s="1">
        <f>laps_times[[#This Row],[s.č.]]</f>
        <v>33</v>
      </c>
      <c r="D46" s="1" t="str">
        <f>laps_times[[#This Row],[jméno]]</f>
        <v>Kostlivý Miroslav</v>
      </c>
      <c r="E46" s="2">
        <f>laps_times[[#This Row],[roč]]</f>
        <v>1955</v>
      </c>
      <c r="F46" s="2" t="str">
        <f>laps_times[[#This Row],[kat]]</f>
        <v>MD</v>
      </c>
      <c r="G46" s="2">
        <f>laps_times[[#This Row],[poř_kat]]</f>
        <v>2</v>
      </c>
      <c r="H46" s="1" t="str">
        <f>laps_times[[#This Row],[klub]]</f>
        <v>Traged Team Praha</v>
      </c>
      <c r="I46" s="6">
        <f>laps_times[[#This Row],[celk. čas]]</f>
        <v>0.1513795138888889</v>
      </c>
      <c r="J46" s="29">
        <f>SUM(laps_times[[#This Row],[1]:[6]])</f>
        <v>1.4311423611111112E-2</v>
      </c>
      <c r="K46" s="30">
        <f>SUM(laps_times[[#This Row],[7]:[12]])</f>
        <v>1.3759097222222223E-2</v>
      </c>
      <c r="L46" s="30">
        <f>SUM(laps_times[[#This Row],[13]:[18]])</f>
        <v>1.392125E-2</v>
      </c>
      <c r="M46" s="30">
        <f>SUM(laps_times[[#This Row],[19]:[24]])</f>
        <v>1.3951701388888887E-2</v>
      </c>
      <c r="N46" s="30">
        <f>SUM(laps_times[[#This Row],[25]:[30]])</f>
        <v>1.3921863425925926E-2</v>
      </c>
      <c r="O46" s="30">
        <f>SUM(laps_times[[#This Row],[31]:[36]])</f>
        <v>1.4294849537037038E-2</v>
      </c>
      <c r="P46" s="30">
        <f>SUM(laps_times[[#This Row],[37]:[42]])</f>
        <v>1.4146226851851851E-2</v>
      </c>
      <c r="Q46" s="30">
        <f>SUM(laps_times[[#This Row],[43]:[48]])</f>
        <v>1.4432812499999999E-2</v>
      </c>
      <c r="R46" s="30">
        <f>SUM(laps_times[[#This Row],[49]:[54]])</f>
        <v>1.5269722222222223E-2</v>
      </c>
      <c r="S46" s="30">
        <f>SUM(laps_times[[#This Row],[55]:[60]])</f>
        <v>1.5809444444444445E-2</v>
      </c>
      <c r="T46" s="31">
        <f>SUM(laps_times[[#This Row],[61]:[63]])</f>
        <v>7.5611226851851855E-3</v>
      </c>
      <c r="U46" s="45">
        <f>IF(km4_splits_ranks[[#This Row],[0 - 4 ]]="DNF","DNF",RANK(km4_splits_ranks[[#This Row],[0 - 4 ]],km4_splits_ranks[0 - 4 ],1))</f>
        <v>56</v>
      </c>
      <c r="V46" s="46">
        <f>IF(km4_splits_ranks[[#This Row],[4 - 8 ]]="DNF","DNF",RANK(km4_splits_ranks[[#This Row],[4 - 8 ]],km4_splits_ranks[4 - 8 ],1))</f>
        <v>54</v>
      </c>
      <c r="W46" s="46">
        <f>IF(km4_splits_ranks[[#This Row],[8 - 12 ]]="DNF","DNF",RANK(km4_splits_ranks[[#This Row],[8 - 12 ]],km4_splits_ranks[8 - 12 ],1))</f>
        <v>60</v>
      </c>
      <c r="X46" s="46">
        <f>IF(km4_splits_ranks[[#This Row],[12 - 16 ]]="DNF","DNF",RANK(km4_splits_ranks[[#This Row],[12 - 16 ]],km4_splits_ranks[12 - 16 ],1))</f>
        <v>54</v>
      </c>
      <c r="Y46" s="46">
        <f>IF(km4_splits_ranks[[#This Row],[16 -20 ]]="DNF","DNF",RANK(km4_splits_ranks[[#This Row],[16 -20 ]],km4_splits_ranks[16 -20 ],1))</f>
        <v>44</v>
      </c>
      <c r="Z46" s="46">
        <f>IF(km4_splits_ranks[[#This Row],[20 - 24 ]]="DNF","DNF",RANK(km4_splits_ranks[[#This Row],[20 - 24 ]],km4_splits_ranks[20 - 24 ],1))</f>
        <v>46</v>
      </c>
      <c r="AA46" s="46">
        <f>IF(km4_splits_ranks[[#This Row],[24 - 28 ]]="DNF","DNF",RANK(km4_splits_ranks[[#This Row],[24 - 28 ]],km4_splits_ranks[24 - 28 ],1))</f>
        <v>34</v>
      </c>
      <c r="AB46" s="46">
        <f>IF(km4_splits_ranks[[#This Row],[28 - 32 ]]="DNF","DNF",RANK(km4_splits_ranks[[#This Row],[28 - 32 ]],km4_splits_ranks[28 - 32 ],1))</f>
        <v>27</v>
      </c>
      <c r="AC46" s="46">
        <f>IF(km4_splits_ranks[[#This Row],[32 - 36 ]]="DNF","DNF",RANK(km4_splits_ranks[[#This Row],[32 - 36 ]],km4_splits_ranks[32 - 36 ],1))</f>
        <v>38</v>
      </c>
      <c r="AD46" s="46">
        <f>IF(km4_splits_ranks[[#This Row],[36 - 40 ]]="DNF","DNF",RANK(km4_splits_ranks[[#This Row],[36 - 40 ]],km4_splits_ranks[36 - 40 ],1))</f>
        <v>36</v>
      </c>
      <c r="AE46" s="47">
        <f>IF(km4_splits_ranks[[#This Row],[40 - 42 ]]="DNF","DNF",RANK(km4_splits_ranks[[#This Row],[40 - 42 ]],km4_splits_ranks[40 - 42 ],1))</f>
        <v>37</v>
      </c>
      <c r="AF46" s="22">
        <f>km4_splits_ranks[[#This Row],[0 - 4 ]]</f>
        <v>1.4311423611111112E-2</v>
      </c>
      <c r="AG46" s="18">
        <f>IF(km4_splits_ranks[[#This Row],[4 - 8 ]]="DNF","DNF",km4_splits_ranks[[#This Row],[4 km]]+km4_splits_ranks[[#This Row],[4 - 8 ]])</f>
        <v>2.8070520833333334E-2</v>
      </c>
      <c r="AH46" s="18">
        <f>IF(km4_splits_ranks[[#This Row],[8 - 12 ]]="DNF","DNF",km4_splits_ranks[[#This Row],[8 km]]+km4_splits_ranks[[#This Row],[8 - 12 ]])</f>
        <v>4.1991770833333331E-2</v>
      </c>
      <c r="AI46" s="18">
        <f>IF(km4_splits_ranks[[#This Row],[12 - 16 ]]="DNF","DNF",km4_splits_ranks[[#This Row],[12 km]]+km4_splits_ranks[[#This Row],[12 - 16 ]])</f>
        <v>5.5943472222222221E-2</v>
      </c>
      <c r="AJ46" s="18">
        <f>IF(km4_splits_ranks[[#This Row],[16 -20 ]]="DNF","DNF",km4_splits_ranks[[#This Row],[16 km]]+km4_splits_ranks[[#This Row],[16 -20 ]])</f>
        <v>6.9865335648148147E-2</v>
      </c>
      <c r="AK46" s="18">
        <f>IF(km4_splits_ranks[[#This Row],[20 - 24 ]]="DNF","DNF",km4_splits_ranks[[#This Row],[20 km]]+km4_splits_ranks[[#This Row],[20 - 24 ]])</f>
        <v>8.4160185185185185E-2</v>
      </c>
      <c r="AL46" s="18">
        <f>IF(km4_splits_ranks[[#This Row],[24 - 28 ]]="DNF","DNF",km4_splits_ranks[[#This Row],[24 km]]+km4_splits_ranks[[#This Row],[24 - 28 ]])</f>
        <v>9.8306412037037036E-2</v>
      </c>
      <c r="AM46" s="18">
        <f>IF(km4_splits_ranks[[#This Row],[28 - 32 ]]="DNF","DNF",km4_splits_ranks[[#This Row],[28 km]]+km4_splits_ranks[[#This Row],[28 - 32 ]])</f>
        <v>0.11273922453703704</v>
      </c>
      <c r="AN46" s="18">
        <f>IF(km4_splits_ranks[[#This Row],[32 - 36 ]]="DNF","DNF",km4_splits_ranks[[#This Row],[32 km]]+km4_splits_ranks[[#This Row],[32 - 36 ]])</f>
        <v>0.12800894675925925</v>
      </c>
      <c r="AO46" s="18">
        <f>IF(km4_splits_ranks[[#This Row],[36 - 40 ]]="DNF","DNF",km4_splits_ranks[[#This Row],[36 km]]+km4_splits_ranks[[#This Row],[36 - 40 ]])</f>
        <v>0.14381839120370371</v>
      </c>
      <c r="AP46" s="23">
        <f>IF(km4_splits_ranks[[#This Row],[40 - 42 ]]="DNF","DNF",km4_splits_ranks[[#This Row],[40 km]]+km4_splits_ranks[[#This Row],[40 - 42 ]])</f>
        <v>0.1513795138888889</v>
      </c>
      <c r="AQ46" s="48">
        <f>IF(km4_splits_ranks[[#This Row],[4 km]]="DNF","DNF",RANK(km4_splits_ranks[[#This Row],[4 km]],km4_splits_ranks[4 km],1))</f>
        <v>56</v>
      </c>
      <c r="AR46" s="49">
        <f>IF(km4_splits_ranks[[#This Row],[8 km]]="DNF","DNF",RANK(km4_splits_ranks[[#This Row],[8 km]],km4_splits_ranks[8 km],1))</f>
        <v>56</v>
      </c>
      <c r="AS46" s="49">
        <f>IF(km4_splits_ranks[[#This Row],[12 km]]="DNF","DNF",RANK(km4_splits_ranks[[#This Row],[12 km]],km4_splits_ranks[12 km],1))</f>
        <v>57</v>
      </c>
      <c r="AT46" s="49">
        <f>IF(km4_splits_ranks[[#This Row],[16 km]]="DNF","DNF",RANK(km4_splits_ranks[[#This Row],[16 km]],km4_splits_ranks[16 km],1))</f>
        <v>57</v>
      </c>
      <c r="AU46" s="49">
        <f>IF(km4_splits_ranks[[#This Row],[20 km]]="DNF","DNF",RANK(km4_splits_ranks[[#This Row],[20 km]],km4_splits_ranks[20 km],1))</f>
        <v>52</v>
      </c>
      <c r="AV46" s="49">
        <f>IF(km4_splits_ranks[[#This Row],[24 km]]="DNF","DNF",RANK(km4_splits_ranks[[#This Row],[24 km]],km4_splits_ranks[24 km],1))</f>
        <v>49</v>
      </c>
      <c r="AW46" s="49">
        <f>IF(km4_splits_ranks[[#This Row],[28 km]]="DNF","DNF",RANK(km4_splits_ranks[[#This Row],[28 km]],km4_splits_ranks[28 km],1))</f>
        <v>48</v>
      </c>
      <c r="AX46" s="49">
        <f>IF(km4_splits_ranks[[#This Row],[32 km]]="DNF","DNF",RANK(km4_splits_ranks[[#This Row],[32 km]],km4_splits_ranks[32 km],1))</f>
        <v>45</v>
      </c>
      <c r="AY46" s="49">
        <f>IF(km4_splits_ranks[[#This Row],[36 km]]="DNF","DNF",RANK(km4_splits_ranks[[#This Row],[36 km]],km4_splits_ranks[36 km],1))</f>
        <v>42</v>
      </c>
      <c r="AZ46" s="49">
        <f>IF(km4_splits_ranks[[#This Row],[40 km]]="DNF","DNF",RANK(km4_splits_ranks[[#This Row],[40 km]],km4_splits_ranks[40 km],1))</f>
        <v>40</v>
      </c>
      <c r="BA46" s="49">
        <f>IF(km4_splits_ranks[[#This Row],[42 km]]="DNF","DNF",RANK(km4_splits_ranks[[#This Row],[42 km]],km4_splits_ranks[42 km],1))</f>
        <v>41</v>
      </c>
    </row>
    <row r="47" spans="2:53" x14ac:dyDescent="0.2">
      <c r="B47" s="4">
        <f>laps_times[[#This Row],[poř]]</f>
        <v>42</v>
      </c>
      <c r="C47" s="1">
        <f>laps_times[[#This Row],[s.č.]]</f>
        <v>9</v>
      </c>
      <c r="D47" s="1" t="str">
        <f>laps_times[[#This Row],[jméno]]</f>
        <v>Hrabuška Jaroslav</v>
      </c>
      <c r="E47" s="2">
        <f>laps_times[[#This Row],[roč]]</f>
        <v>1957</v>
      </c>
      <c r="F47" s="2" t="str">
        <f>laps_times[[#This Row],[kat]]</f>
        <v>MC</v>
      </c>
      <c r="G47" s="2">
        <f>laps_times[[#This Row],[poř_kat]]</f>
        <v>9</v>
      </c>
      <c r="H47" s="1" t="str">
        <f>laps_times[[#This Row],[klub]]</f>
        <v>MK Seitl Ostrava</v>
      </c>
      <c r="I47" s="6">
        <f>laps_times[[#This Row],[celk. čas]]</f>
        <v>0.15201486111111109</v>
      </c>
      <c r="J47" s="29">
        <f>SUM(laps_times[[#This Row],[1]:[6]])</f>
        <v>1.3413622685185186E-2</v>
      </c>
      <c r="K47" s="30">
        <f>SUM(laps_times[[#This Row],[7]:[12]])</f>
        <v>1.2908773148148148E-2</v>
      </c>
      <c r="L47" s="30">
        <f>SUM(laps_times[[#This Row],[13]:[18]])</f>
        <v>1.3287673611111111E-2</v>
      </c>
      <c r="M47" s="30">
        <f>SUM(laps_times[[#This Row],[19]:[24]])</f>
        <v>1.3529085648148149E-2</v>
      </c>
      <c r="N47" s="30">
        <f>SUM(laps_times[[#This Row],[25]:[30]])</f>
        <v>1.3847928240740741E-2</v>
      </c>
      <c r="O47" s="30">
        <f>SUM(laps_times[[#This Row],[31]:[36]])</f>
        <v>1.4693819444444447E-2</v>
      </c>
      <c r="P47" s="30">
        <f>SUM(laps_times[[#This Row],[37]:[42]])</f>
        <v>1.5064050925925927E-2</v>
      </c>
      <c r="Q47" s="30">
        <f>SUM(laps_times[[#This Row],[43]:[48]])</f>
        <v>1.5073726851851852E-2</v>
      </c>
      <c r="R47" s="30">
        <f>SUM(laps_times[[#This Row],[49]:[54]])</f>
        <v>1.5951377314814816E-2</v>
      </c>
      <c r="S47" s="30">
        <f>SUM(laps_times[[#This Row],[55]:[60]])</f>
        <v>1.6405092592592593E-2</v>
      </c>
      <c r="T47" s="31">
        <f>SUM(laps_times[[#This Row],[61]:[63]])</f>
        <v>7.8397106481481477E-3</v>
      </c>
      <c r="U47" s="45">
        <f>IF(km4_splits_ranks[[#This Row],[0 - 4 ]]="DNF","DNF",RANK(km4_splits_ranks[[#This Row],[0 - 4 ]],km4_splits_ranks[0 - 4 ],1))</f>
        <v>26</v>
      </c>
      <c r="V47" s="46">
        <f>IF(km4_splits_ranks[[#This Row],[4 - 8 ]]="DNF","DNF",RANK(km4_splits_ranks[[#This Row],[4 - 8 ]],km4_splits_ranks[4 - 8 ],1))</f>
        <v>27</v>
      </c>
      <c r="W47" s="46">
        <f>IF(km4_splits_ranks[[#This Row],[8 - 12 ]]="DNF","DNF",RANK(km4_splits_ranks[[#This Row],[8 - 12 ]],km4_splits_ranks[8 - 12 ],1))</f>
        <v>35</v>
      </c>
      <c r="X47" s="46">
        <f>IF(km4_splits_ranks[[#This Row],[12 - 16 ]]="DNF","DNF",RANK(km4_splits_ranks[[#This Row],[12 - 16 ]],km4_splits_ranks[12 - 16 ],1))</f>
        <v>42</v>
      </c>
      <c r="Y47" s="46">
        <f>IF(km4_splits_ranks[[#This Row],[16 -20 ]]="DNF","DNF",RANK(km4_splits_ranks[[#This Row],[16 -20 ]],km4_splits_ranks[16 -20 ],1))</f>
        <v>43</v>
      </c>
      <c r="Z47" s="46">
        <f>IF(km4_splits_ranks[[#This Row],[20 - 24 ]]="DNF","DNF",RANK(km4_splits_ranks[[#This Row],[20 - 24 ]],km4_splits_ranks[20 - 24 ],1))</f>
        <v>60</v>
      </c>
      <c r="AA47" s="46">
        <f>IF(km4_splits_ranks[[#This Row],[24 - 28 ]]="DNF","DNF",RANK(km4_splits_ranks[[#This Row],[24 - 28 ]],km4_splits_ranks[24 - 28 ],1))</f>
        <v>57</v>
      </c>
      <c r="AB47" s="46">
        <f>IF(km4_splits_ranks[[#This Row],[28 - 32 ]]="DNF","DNF",RANK(km4_splits_ranks[[#This Row],[28 - 32 ]],km4_splits_ranks[28 - 32 ],1))</f>
        <v>44</v>
      </c>
      <c r="AC47" s="46">
        <f>IF(km4_splits_ranks[[#This Row],[32 - 36 ]]="DNF","DNF",RANK(km4_splits_ranks[[#This Row],[32 - 36 ]],km4_splits_ranks[32 - 36 ],1))</f>
        <v>55</v>
      </c>
      <c r="AD47" s="46">
        <f>IF(km4_splits_ranks[[#This Row],[36 - 40 ]]="DNF","DNF",RANK(km4_splits_ranks[[#This Row],[36 - 40 ]],km4_splits_ranks[36 - 40 ],1))</f>
        <v>48</v>
      </c>
      <c r="AE47" s="47">
        <f>IF(km4_splits_ranks[[#This Row],[40 - 42 ]]="DNF","DNF",RANK(km4_splits_ranks[[#This Row],[40 - 42 ]],km4_splits_ranks[40 - 42 ],1))</f>
        <v>48</v>
      </c>
      <c r="AF47" s="22">
        <f>km4_splits_ranks[[#This Row],[0 - 4 ]]</f>
        <v>1.3413622685185186E-2</v>
      </c>
      <c r="AG47" s="18">
        <f>IF(km4_splits_ranks[[#This Row],[4 - 8 ]]="DNF","DNF",km4_splits_ranks[[#This Row],[4 km]]+km4_splits_ranks[[#This Row],[4 - 8 ]])</f>
        <v>2.6322395833333335E-2</v>
      </c>
      <c r="AH47" s="18">
        <f>IF(km4_splits_ranks[[#This Row],[8 - 12 ]]="DNF","DNF",km4_splits_ranks[[#This Row],[8 km]]+km4_splits_ranks[[#This Row],[8 - 12 ]])</f>
        <v>3.9610069444444444E-2</v>
      </c>
      <c r="AI47" s="18">
        <f>IF(km4_splits_ranks[[#This Row],[12 - 16 ]]="DNF","DNF",km4_splits_ranks[[#This Row],[12 km]]+km4_splits_ranks[[#This Row],[12 - 16 ]])</f>
        <v>5.3139155092592594E-2</v>
      </c>
      <c r="AJ47" s="18">
        <f>IF(km4_splits_ranks[[#This Row],[16 -20 ]]="DNF","DNF",km4_splits_ranks[[#This Row],[16 km]]+km4_splits_ranks[[#This Row],[16 -20 ]])</f>
        <v>6.6987083333333336E-2</v>
      </c>
      <c r="AK47" s="18">
        <f>IF(km4_splits_ranks[[#This Row],[20 - 24 ]]="DNF","DNF",km4_splits_ranks[[#This Row],[20 km]]+km4_splits_ranks[[#This Row],[20 - 24 ]])</f>
        <v>8.1680902777777786E-2</v>
      </c>
      <c r="AL47" s="18">
        <f>IF(km4_splits_ranks[[#This Row],[24 - 28 ]]="DNF","DNF",km4_splits_ranks[[#This Row],[24 km]]+km4_splits_ranks[[#This Row],[24 - 28 ]])</f>
        <v>9.6744953703703715E-2</v>
      </c>
      <c r="AM47" s="18">
        <f>IF(km4_splits_ranks[[#This Row],[28 - 32 ]]="DNF","DNF",km4_splits_ranks[[#This Row],[28 km]]+km4_splits_ranks[[#This Row],[28 - 32 ]])</f>
        <v>0.11181868055555556</v>
      </c>
      <c r="AN47" s="18">
        <f>IF(km4_splits_ranks[[#This Row],[32 - 36 ]]="DNF","DNF",km4_splits_ranks[[#This Row],[32 km]]+km4_splits_ranks[[#This Row],[32 - 36 ]])</f>
        <v>0.12777005787037038</v>
      </c>
      <c r="AO47" s="18">
        <f>IF(km4_splits_ranks[[#This Row],[36 - 40 ]]="DNF","DNF",km4_splits_ranks[[#This Row],[36 km]]+km4_splits_ranks[[#This Row],[36 - 40 ]])</f>
        <v>0.14417515046296298</v>
      </c>
      <c r="AP47" s="23">
        <f>IF(km4_splits_ranks[[#This Row],[40 - 42 ]]="DNF","DNF",km4_splits_ranks[[#This Row],[40 km]]+km4_splits_ranks[[#This Row],[40 - 42 ]])</f>
        <v>0.15201486111111112</v>
      </c>
      <c r="AQ47" s="48">
        <f>IF(km4_splits_ranks[[#This Row],[4 km]]="DNF","DNF",RANK(km4_splits_ranks[[#This Row],[4 km]],km4_splits_ranks[4 km],1))</f>
        <v>26</v>
      </c>
      <c r="AR47" s="49">
        <f>IF(km4_splits_ranks[[#This Row],[8 km]]="DNF","DNF",RANK(km4_splits_ranks[[#This Row],[8 km]],km4_splits_ranks[8 km],1))</f>
        <v>25</v>
      </c>
      <c r="AS47" s="49">
        <f>IF(km4_splits_ranks[[#This Row],[12 km]]="DNF","DNF",RANK(km4_splits_ranks[[#This Row],[12 km]],km4_splits_ranks[12 km],1))</f>
        <v>27</v>
      </c>
      <c r="AT47" s="49">
        <f>IF(km4_splits_ranks[[#This Row],[16 km]]="DNF","DNF",RANK(km4_splits_ranks[[#This Row],[16 km]],km4_splits_ranks[16 km],1))</f>
        <v>28</v>
      </c>
      <c r="AU47" s="49">
        <f>IF(km4_splits_ranks[[#This Row],[20 km]]="DNF","DNF",RANK(km4_splits_ranks[[#This Row],[20 km]],km4_splits_ranks[20 km],1))</f>
        <v>31</v>
      </c>
      <c r="AV47" s="49">
        <f>IF(km4_splits_ranks[[#This Row],[24 km]]="DNF","DNF",RANK(km4_splits_ranks[[#This Row],[24 km]],km4_splits_ranks[24 km],1))</f>
        <v>35</v>
      </c>
      <c r="AW47" s="49">
        <f>IF(km4_splits_ranks[[#This Row],[28 km]]="DNF","DNF",RANK(km4_splits_ranks[[#This Row],[28 km]],km4_splits_ranks[28 km],1))</f>
        <v>38</v>
      </c>
      <c r="AX47" s="49">
        <f>IF(km4_splits_ranks[[#This Row],[32 km]]="DNF","DNF",RANK(km4_splits_ranks[[#This Row],[32 km]],km4_splits_ranks[32 km],1))</f>
        <v>38</v>
      </c>
      <c r="AY47" s="49">
        <f>IF(km4_splits_ranks[[#This Row],[36 km]]="DNF","DNF",RANK(km4_splits_ranks[[#This Row],[36 km]],km4_splits_ranks[36 km],1))</f>
        <v>41</v>
      </c>
      <c r="AZ47" s="49">
        <f>IF(km4_splits_ranks[[#This Row],[40 km]]="DNF","DNF",RANK(km4_splits_ranks[[#This Row],[40 km]],km4_splits_ranks[40 km],1))</f>
        <v>42</v>
      </c>
      <c r="BA47" s="49">
        <f>IF(km4_splits_ranks[[#This Row],[42 km]]="DNF","DNF",RANK(km4_splits_ranks[[#This Row],[42 km]],km4_splits_ranks[42 km],1))</f>
        <v>42</v>
      </c>
    </row>
    <row r="48" spans="2:53" x14ac:dyDescent="0.2">
      <c r="B48" s="4">
        <f>laps_times[[#This Row],[poř]]</f>
        <v>43</v>
      </c>
      <c r="C48" s="1">
        <f>laps_times[[#This Row],[s.č.]]</f>
        <v>98</v>
      </c>
      <c r="D48" s="1" t="str">
        <f>laps_times[[#This Row],[jméno]]</f>
        <v>Pojsl Jan</v>
      </c>
      <c r="E48" s="2">
        <f>laps_times[[#This Row],[roč]]</f>
        <v>1972</v>
      </c>
      <c r="F48" s="2" t="str">
        <f>laps_times[[#This Row],[kat]]</f>
        <v>MB</v>
      </c>
      <c r="G48" s="2">
        <f>laps_times[[#This Row],[poř_kat]]</f>
        <v>20</v>
      </c>
      <c r="H48" s="1" t="str">
        <f>laps_times[[#This Row],[klub]]</f>
        <v>-</v>
      </c>
      <c r="I48" s="6">
        <f>laps_times[[#This Row],[celk. čas]]</f>
        <v>0.15216144675925927</v>
      </c>
      <c r="J48" s="29">
        <f>SUM(laps_times[[#This Row],[1]:[6]])</f>
        <v>1.4504340277777779E-2</v>
      </c>
      <c r="K48" s="30">
        <f>SUM(laps_times[[#This Row],[7]:[12]])</f>
        <v>1.3803865740740742E-2</v>
      </c>
      <c r="L48" s="30">
        <f>SUM(laps_times[[#This Row],[13]:[18]])</f>
        <v>1.3712638888888889E-2</v>
      </c>
      <c r="M48" s="30">
        <f>SUM(laps_times[[#This Row],[19]:[24]])</f>
        <v>1.3841886574074074E-2</v>
      </c>
      <c r="N48" s="30">
        <f>SUM(laps_times[[#This Row],[25]:[30]])</f>
        <v>1.4224027777777778E-2</v>
      </c>
      <c r="O48" s="30">
        <f>SUM(laps_times[[#This Row],[31]:[36]])</f>
        <v>1.4428541666666668E-2</v>
      </c>
      <c r="P48" s="30">
        <f>SUM(laps_times[[#This Row],[37]:[42]])</f>
        <v>1.4508344907407407E-2</v>
      </c>
      <c r="Q48" s="30">
        <f>SUM(laps_times[[#This Row],[43]:[48]])</f>
        <v>1.5115370370370369E-2</v>
      </c>
      <c r="R48" s="30">
        <f>SUM(laps_times[[#This Row],[49]:[54]])</f>
        <v>1.5086354166666668E-2</v>
      </c>
      <c r="S48" s="30">
        <f>SUM(laps_times[[#This Row],[55]:[60]])</f>
        <v>1.5314039351851853E-2</v>
      </c>
      <c r="T48" s="31">
        <f>SUM(laps_times[[#This Row],[61]:[63]])</f>
        <v>7.6220370370370365E-3</v>
      </c>
      <c r="U48" s="45">
        <f>IF(km4_splits_ranks[[#This Row],[0 - 4 ]]="DNF","DNF",RANK(km4_splits_ranks[[#This Row],[0 - 4 ]],km4_splits_ranks[0 - 4 ],1))</f>
        <v>60</v>
      </c>
      <c r="V48" s="46">
        <f>IF(km4_splits_ranks[[#This Row],[4 - 8 ]]="DNF","DNF",RANK(km4_splits_ranks[[#This Row],[4 - 8 ]],km4_splits_ranks[4 - 8 ],1))</f>
        <v>58</v>
      </c>
      <c r="W48" s="46">
        <f>IF(km4_splits_ranks[[#This Row],[8 - 12 ]]="DNF","DNF",RANK(km4_splits_ranks[[#This Row],[8 - 12 ]],km4_splits_ranks[8 - 12 ],1))</f>
        <v>53</v>
      </c>
      <c r="X48" s="46">
        <f>IF(km4_splits_ranks[[#This Row],[12 - 16 ]]="DNF","DNF",RANK(km4_splits_ranks[[#This Row],[12 - 16 ]],km4_splits_ranks[12 - 16 ],1))</f>
        <v>52</v>
      </c>
      <c r="Y48" s="46">
        <f>IF(km4_splits_ranks[[#This Row],[16 -20 ]]="DNF","DNF",RANK(km4_splits_ranks[[#This Row],[16 -20 ]],km4_splits_ranks[16 -20 ],1))</f>
        <v>58</v>
      </c>
      <c r="Z48" s="46">
        <f>IF(km4_splits_ranks[[#This Row],[20 - 24 ]]="DNF","DNF",RANK(km4_splits_ranks[[#This Row],[20 - 24 ]],km4_splits_ranks[20 - 24 ],1))</f>
        <v>50</v>
      </c>
      <c r="AA48" s="46">
        <f>IF(km4_splits_ranks[[#This Row],[24 - 28 ]]="DNF","DNF",RANK(km4_splits_ranks[[#This Row],[24 - 28 ]],km4_splits_ranks[24 - 28 ],1))</f>
        <v>42</v>
      </c>
      <c r="AB48" s="46">
        <f>IF(km4_splits_ranks[[#This Row],[28 - 32 ]]="DNF","DNF",RANK(km4_splits_ranks[[#This Row],[28 - 32 ]],km4_splits_ranks[28 - 32 ],1))</f>
        <v>45</v>
      </c>
      <c r="AC48" s="46">
        <f>IF(km4_splits_ranks[[#This Row],[32 - 36 ]]="DNF","DNF",RANK(km4_splits_ranks[[#This Row],[32 - 36 ]],km4_splits_ranks[32 - 36 ],1))</f>
        <v>35</v>
      </c>
      <c r="AD48" s="46">
        <f>IF(km4_splits_ranks[[#This Row],[36 - 40 ]]="DNF","DNF",RANK(km4_splits_ranks[[#This Row],[36 - 40 ]],km4_splits_ranks[36 - 40 ],1))</f>
        <v>32</v>
      </c>
      <c r="AE48" s="47">
        <f>IF(km4_splits_ranks[[#This Row],[40 - 42 ]]="DNF","DNF",RANK(km4_splits_ranks[[#This Row],[40 - 42 ]],km4_splits_ranks[40 - 42 ],1))</f>
        <v>40</v>
      </c>
      <c r="AF48" s="22">
        <f>km4_splits_ranks[[#This Row],[0 - 4 ]]</f>
        <v>1.4504340277777779E-2</v>
      </c>
      <c r="AG48" s="18">
        <f>IF(km4_splits_ranks[[#This Row],[4 - 8 ]]="DNF","DNF",km4_splits_ranks[[#This Row],[4 km]]+km4_splits_ranks[[#This Row],[4 - 8 ]])</f>
        <v>2.8308206018518522E-2</v>
      </c>
      <c r="AH48" s="18">
        <f>IF(km4_splits_ranks[[#This Row],[8 - 12 ]]="DNF","DNF",km4_splits_ranks[[#This Row],[8 km]]+km4_splits_ranks[[#This Row],[8 - 12 ]])</f>
        <v>4.2020844907407415E-2</v>
      </c>
      <c r="AI48" s="18">
        <f>IF(km4_splits_ranks[[#This Row],[12 - 16 ]]="DNF","DNF",km4_splits_ranks[[#This Row],[12 km]]+km4_splits_ranks[[#This Row],[12 - 16 ]])</f>
        <v>5.5862731481481492E-2</v>
      </c>
      <c r="AJ48" s="18">
        <f>IF(km4_splits_ranks[[#This Row],[16 -20 ]]="DNF","DNF",km4_splits_ranks[[#This Row],[16 km]]+km4_splits_ranks[[#This Row],[16 -20 ]])</f>
        <v>7.0086759259259265E-2</v>
      </c>
      <c r="AK48" s="18">
        <f>IF(km4_splits_ranks[[#This Row],[20 - 24 ]]="DNF","DNF",km4_splits_ranks[[#This Row],[20 km]]+km4_splits_ranks[[#This Row],[20 - 24 ]])</f>
        <v>8.4515300925925935E-2</v>
      </c>
      <c r="AL48" s="18">
        <f>IF(km4_splits_ranks[[#This Row],[24 - 28 ]]="DNF","DNF",km4_splits_ranks[[#This Row],[24 km]]+km4_splits_ranks[[#This Row],[24 - 28 ]])</f>
        <v>9.902364583333334E-2</v>
      </c>
      <c r="AM48" s="18">
        <f>IF(km4_splits_ranks[[#This Row],[28 - 32 ]]="DNF","DNF",km4_splits_ranks[[#This Row],[28 km]]+km4_splits_ranks[[#This Row],[28 - 32 ]])</f>
        <v>0.1141390162037037</v>
      </c>
      <c r="AN48" s="18">
        <f>IF(km4_splits_ranks[[#This Row],[32 - 36 ]]="DNF","DNF",km4_splits_ranks[[#This Row],[32 km]]+km4_splits_ranks[[#This Row],[32 - 36 ]])</f>
        <v>0.12922537037037038</v>
      </c>
      <c r="AO48" s="18">
        <f>IF(km4_splits_ranks[[#This Row],[36 - 40 ]]="DNF","DNF",km4_splits_ranks[[#This Row],[36 km]]+km4_splits_ranks[[#This Row],[36 - 40 ]])</f>
        <v>0.14453940972222223</v>
      </c>
      <c r="AP48" s="23">
        <f>IF(km4_splits_ranks[[#This Row],[40 - 42 ]]="DNF","DNF",km4_splits_ranks[[#This Row],[40 km]]+km4_splits_ranks[[#This Row],[40 - 42 ]])</f>
        <v>0.15216144675925927</v>
      </c>
      <c r="AQ48" s="48">
        <f>IF(km4_splits_ranks[[#This Row],[4 km]]="DNF","DNF",RANK(km4_splits_ranks[[#This Row],[4 km]],km4_splits_ranks[4 km],1))</f>
        <v>60</v>
      </c>
      <c r="AR48" s="49">
        <f>IF(km4_splits_ranks[[#This Row],[8 km]]="DNF","DNF",RANK(km4_splits_ranks[[#This Row],[8 km]],km4_splits_ranks[8 km],1))</f>
        <v>59</v>
      </c>
      <c r="AS48" s="49">
        <f>IF(km4_splits_ranks[[#This Row],[12 km]]="DNF","DNF",RANK(km4_splits_ranks[[#This Row],[12 km]],km4_splits_ranks[12 km],1))</f>
        <v>58</v>
      </c>
      <c r="AT48" s="49">
        <f>IF(km4_splits_ranks[[#This Row],[16 km]]="DNF","DNF",RANK(km4_splits_ranks[[#This Row],[16 km]],km4_splits_ranks[16 km],1))</f>
        <v>54</v>
      </c>
      <c r="AU48" s="49">
        <f>IF(km4_splits_ranks[[#This Row],[20 km]]="DNF","DNF",RANK(km4_splits_ranks[[#This Row],[20 km]],km4_splits_ranks[20 km],1))</f>
        <v>57</v>
      </c>
      <c r="AV48" s="49">
        <f>IF(km4_splits_ranks[[#This Row],[24 km]]="DNF","DNF",RANK(km4_splits_ranks[[#This Row],[24 km]],km4_splits_ranks[24 km],1))</f>
        <v>53</v>
      </c>
      <c r="AW48" s="49">
        <f>IF(km4_splits_ranks[[#This Row],[28 km]]="DNF","DNF",RANK(km4_splits_ranks[[#This Row],[28 km]],km4_splits_ranks[28 km],1))</f>
        <v>52</v>
      </c>
      <c r="AX48" s="49">
        <f>IF(km4_splits_ranks[[#This Row],[32 km]]="DNF","DNF",RANK(km4_splits_ranks[[#This Row],[32 km]],km4_splits_ranks[32 km],1))</f>
        <v>52</v>
      </c>
      <c r="AY48" s="49">
        <f>IF(km4_splits_ranks[[#This Row],[36 km]]="DNF","DNF",RANK(km4_splits_ranks[[#This Row],[36 km]],km4_splits_ranks[36 km],1))</f>
        <v>50</v>
      </c>
      <c r="AZ48" s="49">
        <f>IF(km4_splits_ranks[[#This Row],[40 km]]="DNF","DNF",RANK(km4_splits_ranks[[#This Row],[40 km]],km4_splits_ranks[40 km],1))</f>
        <v>43</v>
      </c>
      <c r="BA48" s="49">
        <f>IF(km4_splits_ranks[[#This Row],[42 km]]="DNF","DNF",RANK(km4_splits_ranks[[#This Row],[42 km]],km4_splits_ranks[42 km],1))</f>
        <v>43</v>
      </c>
    </row>
    <row r="49" spans="2:53" x14ac:dyDescent="0.2">
      <c r="B49" s="4">
        <f>laps_times[[#This Row],[poř]]</f>
        <v>44</v>
      </c>
      <c r="C49" s="1">
        <f>laps_times[[#This Row],[s.č.]]</f>
        <v>135</v>
      </c>
      <c r="D49" s="1" t="str">
        <f>laps_times[[#This Row],[jméno]]</f>
        <v>Ulma  Tomáš</v>
      </c>
      <c r="E49" s="2">
        <f>laps_times[[#This Row],[roč]]</f>
        <v>1964</v>
      </c>
      <c r="F49" s="2" t="str">
        <f>laps_times[[#This Row],[kat]]</f>
        <v>MC</v>
      </c>
      <c r="G49" s="2">
        <f>laps_times[[#This Row],[poř_kat]]</f>
        <v>10</v>
      </c>
      <c r="H49" s="1" t="str">
        <f>laps_times[[#This Row],[klub]]</f>
        <v>-</v>
      </c>
      <c r="I49" s="6">
        <f>laps_times[[#This Row],[celk. čas]]</f>
        <v>0.15236221064814814</v>
      </c>
      <c r="J49" s="29">
        <f>SUM(laps_times[[#This Row],[1]:[6]])</f>
        <v>1.4576435185185185E-2</v>
      </c>
      <c r="K49" s="30">
        <f>SUM(laps_times[[#This Row],[7]:[12]])</f>
        <v>1.3915150462962961E-2</v>
      </c>
      <c r="L49" s="30">
        <f>SUM(laps_times[[#This Row],[13]:[18]])</f>
        <v>1.4186134259259259E-2</v>
      </c>
      <c r="M49" s="30">
        <f>SUM(laps_times[[#This Row],[19]:[24]])</f>
        <v>1.4322129629629629E-2</v>
      </c>
      <c r="N49" s="30">
        <f>SUM(laps_times[[#This Row],[25]:[30]])</f>
        <v>1.4480671296296297E-2</v>
      </c>
      <c r="O49" s="30">
        <f>SUM(laps_times[[#This Row],[31]:[36]])</f>
        <v>1.4471817129629628E-2</v>
      </c>
      <c r="P49" s="30">
        <f>SUM(laps_times[[#This Row],[37]:[42]])</f>
        <v>1.4622835648148147E-2</v>
      </c>
      <c r="Q49" s="30">
        <f>SUM(laps_times[[#This Row],[43]:[48]])</f>
        <v>1.4718171296296297E-2</v>
      </c>
      <c r="R49" s="30">
        <f>SUM(laps_times[[#This Row],[49]:[54]])</f>
        <v>1.4869652777777779E-2</v>
      </c>
      <c r="S49" s="30">
        <f>SUM(laps_times[[#This Row],[55]:[60]])</f>
        <v>1.4930057870370371E-2</v>
      </c>
      <c r="T49" s="31">
        <f>SUM(laps_times[[#This Row],[61]:[63]])</f>
        <v>7.2691550925925927E-3</v>
      </c>
      <c r="U49" s="45">
        <f>IF(km4_splits_ranks[[#This Row],[0 - 4 ]]="DNF","DNF",RANK(km4_splits_ranks[[#This Row],[0 - 4 ]],km4_splits_ranks[0 - 4 ],1))</f>
        <v>63</v>
      </c>
      <c r="V49" s="46">
        <f>IF(km4_splits_ranks[[#This Row],[4 - 8 ]]="DNF","DNF",RANK(km4_splits_ranks[[#This Row],[4 - 8 ]],km4_splits_ranks[4 - 8 ],1))</f>
        <v>61</v>
      </c>
      <c r="W49" s="46">
        <f>IF(km4_splits_ranks[[#This Row],[8 - 12 ]]="DNF","DNF",RANK(km4_splits_ranks[[#This Row],[8 - 12 ]],km4_splits_ranks[8 - 12 ],1))</f>
        <v>69</v>
      </c>
      <c r="X49" s="46">
        <f>IF(km4_splits_ranks[[#This Row],[12 - 16 ]]="DNF","DNF",RANK(km4_splits_ranks[[#This Row],[12 - 16 ]],km4_splits_ranks[12 - 16 ],1))</f>
        <v>65</v>
      </c>
      <c r="Y49" s="46">
        <f>IF(km4_splits_ranks[[#This Row],[16 -20 ]]="DNF","DNF",RANK(km4_splits_ranks[[#This Row],[16 -20 ]],km4_splits_ranks[16 -20 ],1))</f>
        <v>62</v>
      </c>
      <c r="Z49" s="46">
        <f>IF(km4_splits_ranks[[#This Row],[20 - 24 ]]="DNF","DNF",RANK(km4_splits_ranks[[#This Row],[20 - 24 ]],km4_splits_ranks[20 - 24 ],1))</f>
        <v>51</v>
      </c>
      <c r="AA49" s="46">
        <f>IF(km4_splits_ranks[[#This Row],[24 - 28 ]]="DNF","DNF",RANK(km4_splits_ranks[[#This Row],[24 - 28 ]],km4_splits_ranks[24 - 28 ],1))</f>
        <v>46</v>
      </c>
      <c r="AB49" s="46">
        <f>IF(km4_splits_ranks[[#This Row],[28 - 32 ]]="DNF","DNF",RANK(km4_splits_ranks[[#This Row],[28 - 32 ]],km4_splits_ranks[28 - 32 ],1))</f>
        <v>36</v>
      </c>
      <c r="AC49" s="46">
        <f>IF(km4_splits_ranks[[#This Row],[32 - 36 ]]="DNF","DNF",RANK(km4_splits_ranks[[#This Row],[32 - 36 ]],km4_splits_ranks[32 - 36 ],1))</f>
        <v>30</v>
      </c>
      <c r="AD49" s="46">
        <f>IF(km4_splits_ranks[[#This Row],[36 - 40 ]]="DNF","DNF",RANK(km4_splits_ranks[[#This Row],[36 - 40 ]],km4_splits_ranks[36 - 40 ],1))</f>
        <v>27</v>
      </c>
      <c r="AE49" s="47">
        <f>IF(km4_splits_ranks[[#This Row],[40 - 42 ]]="DNF","DNF",RANK(km4_splits_ranks[[#This Row],[40 - 42 ]],km4_splits_ranks[40 - 42 ],1))</f>
        <v>28</v>
      </c>
      <c r="AF49" s="22">
        <f>km4_splits_ranks[[#This Row],[0 - 4 ]]</f>
        <v>1.4576435185185185E-2</v>
      </c>
      <c r="AG49" s="18">
        <f>IF(km4_splits_ranks[[#This Row],[4 - 8 ]]="DNF","DNF",km4_splits_ranks[[#This Row],[4 km]]+km4_splits_ranks[[#This Row],[4 - 8 ]])</f>
        <v>2.8491585648148146E-2</v>
      </c>
      <c r="AH49" s="18">
        <f>IF(km4_splits_ranks[[#This Row],[8 - 12 ]]="DNF","DNF",km4_splits_ranks[[#This Row],[8 km]]+km4_splits_ranks[[#This Row],[8 - 12 ]])</f>
        <v>4.2677719907407402E-2</v>
      </c>
      <c r="AI49" s="18">
        <f>IF(km4_splits_ranks[[#This Row],[12 - 16 ]]="DNF","DNF",km4_splits_ranks[[#This Row],[12 km]]+km4_splits_ranks[[#This Row],[12 - 16 ]])</f>
        <v>5.6999849537037031E-2</v>
      </c>
      <c r="AJ49" s="18">
        <f>IF(km4_splits_ranks[[#This Row],[16 -20 ]]="DNF","DNF",km4_splits_ranks[[#This Row],[16 km]]+km4_splits_ranks[[#This Row],[16 -20 ]])</f>
        <v>7.1480520833333325E-2</v>
      </c>
      <c r="AK49" s="18">
        <f>IF(km4_splits_ranks[[#This Row],[20 - 24 ]]="DNF","DNF",km4_splits_ranks[[#This Row],[20 km]]+km4_splits_ranks[[#This Row],[20 - 24 ]])</f>
        <v>8.5952337962962949E-2</v>
      </c>
      <c r="AL49" s="18">
        <f>IF(km4_splits_ranks[[#This Row],[24 - 28 ]]="DNF","DNF",km4_splits_ranks[[#This Row],[24 km]]+km4_splits_ranks[[#This Row],[24 - 28 ]])</f>
        <v>0.1005751736111111</v>
      </c>
      <c r="AM49" s="18">
        <f>IF(km4_splits_ranks[[#This Row],[28 - 32 ]]="DNF","DNF",km4_splits_ranks[[#This Row],[28 km]]+km4_splits_ranks[[#This Row],[28 - 32 ]])</f>
        <v>0.11529334490740739</v>
      </c>
      <c r="AN49" s="18">
        <f>IF(km4_splits_ranks[[#This Row],[32 - 36 ]]="DNF","DNF",km4_splits_ranks[[#This Row],[32 km]]+km4_splits_ranks[[#This Row],[32 - 36 ]])</f>
        <v>0.13016299768518516</v>
      </c>
      <c r="AO49" s="18">
        <f>IF(km4_splits_ranks[[#This Row],[36 - 40 ]]="DNF","DNF",km4_splits_ranks[[#This Row],[36 km]]+km4_splits_ranks[[#This Row],[36 - 40 ]])</f>
        <v>0.14509305555555554</v>
      </c>
      <c r="AP49" s="23">
        <f>IF(km4_splits_ranks[[#This Row],[40 - 42 ]]="DNF","DNF",km4_splits_ranks[[#This Row],[40 km]]+km4_splits_ranks[[#This Row],[40 - 42 ]])</f>
        <v>0.15236221064814814</v>
      </c>
      <c r="AQ49" s="48">
        <f>IF(km4_splits_ranks[[#This Row],[4 km]]="DNF","DNF",RANK(km4_splits_ranks[[#This Row],[4 km]],km4_splits_ranks[4 km],1))</f>
        <v>63</v>
      </c>
      <c r="AR49" s="49">
        <f>IF(km4_splits_ranks[[#This Row],[8 km]]="DNF","DNF",RANK(km4_splits_ranks[[#This Row],[8 km]],km4_splits_ranks[8 km],1))</f>
        <v>61</v>
      </c>
      <c r="AS49" s="49">
        <f>IF(km4_splits_ranks[[#This Row],[12 km]]="DNF","DNF",RANK(km4_splits_ranks[[#This Row],[12 km]],km4_splits_ranks[12 km],1))</f>
        <v>64</v>
      </c>
      <c r="AT49" s="49">
        <f>IF(km4_splits_ranks[[#This Row],[16 km]]="DNF","DNF",RANK(km4_splits_ranks[[#This Row],[16 km]],km4_splits_ranks[16 km],1))</f>
        <v>66</v>
      </c>
      <c r="AU49" s="49">
        <f>IF(km4_splits_ranks[[#This Row],[20 km]]="DNF","DNF",RANK(km4_splits_ranks[[#This Row],[20 km]],km4_splits_ranks[20 km],1))</f>
        <v>65</v>
      </c>
      <c r="AV49" s="49">
        <f>IF(km4_splits_ranks[[#This Row],[24 km]]="DNF","DNF",RANK(km4_splits_ranks[[#This Row],[24 km]],km4_splits_ranks[24 km],1))</f>
        <v>64</v>
      </c>
      <c r="AW49" s="49">
        <f>IF(km4_splits_ranks[[#This Row],[28 km]]="DNF","DNF",RANK(km4_splits_ranks[[#This Row],[28 km]],km4_splits_ranks[28 km],1))</f>
        <v>60</v>
      </c>
      <c r="AX49" s="49">
        <f>IF(km4_splits_ranks[[#This Row],[32 km]]="DNF","DNF",RANK(km4_splits_ranks[[#This Row],[32 km]],km4_splits_ranks[32 km],1))</f>
        <v>58</v>
      </c>
      <c r="AY49" s="49">
        <f>IF(km4_splits_ranks[[#This Row],[36 km]]="DNF","DNF",RANK(km4_splits_ranks[[#This Row],[36 km]],km4_splits_ranks[36 km],1))</f>
        <v>54</v>
      </c>
      <c r="AZ49" s="49">
        <f>IF(km4_splits_ranks[[#This Row],[40 km]]="DNF","DNF",RANK(km4_splits_ranks[[#This Row],[40 km]],km4_splits_ranks[40 km],1))</f>
        <v>47</v>
      </c>
      <c r="BA49" s="49">
        <f>IF(km4_splits_ranks[[#This Row],[42 km]]="DNF","DNF",RANK(km4_splits_ranks[[#This Row],[42 km]],km4_splits_ranks[42 km],1))</f>
        <v>44</v>
      </c>
    </row>
    <row r="50" spans="2:53" x14ac:dyDescent="0.2">
      <c r="B50" s="4">
        <f>laps_times[[#This Row],[poř]]</f>
        <v>45</v>
      </c>
      <c r="C50" s="1">
        <f>laps_times[[#This Row],[s.č.]]</f>
        <v>104</v>
      </c>
      <c r="D50" s="1" t="str">
        <f>laps_times[[#This Row],[jméno]]</f>
        <v>Beránek Josef</v>
      </c>
      <c r="E50" s="2">
        <f>laps_times[[#This Row],[roč]]</f>
        <v>1958</v>
      </c>
      <c r="F50" s="2" t="str">
        <f>laps_times[[#This Row],[kat]]</f>
        <v>MC</v>
      </c>
      <c r="G50" s="2">
        <f>laps_times[[#This Row],[poř_kat]]</f>
        <v>11</v>
      </c>
      <c r="H50" s="1" t="str">
        <f>laps_times[[#This Row],[klub]]</f>
        <v>Maraton Klub Kladno</v>
      </c>
      <c r="I50" s="6">
        <f>laps_times[[#This Row],[celk. čas]]</f>
        <v>0.15271434027777778</v>
      </c>
      <c r="J50" s="29">
        <f>SUM(laps_times[[#This Row],[1]:[6]])</f>
        <v>1.4196203703703702E-2</v>
      </c>
      <c r="K50" s="30">
        <f>SUM(laps_times[[#This Row],[7]:[12]])</f>
        <v>1.3736574074074075E-2</v>
      </c>
      <c r="L50" s="30">
        <f>SUM(laps_times[[#This Row],[13]:[18]])</f>
        <v>1.3866041666666667E-2</v>
      </c>
      <c r="M50" s="30">
        <f>SUM(laps_times[[#This Row],[19]:[24]])</f>
        <v>1.4423888888888889E-2</v>
      </c>
      <c r="N50" s="30">
        <f>SUM(laps_times[[#This Row],[25]:[30]])</f>
        <v>1.4146053240740739E-2</v>
      </c>
      <c r="O50" s="30">
        <f>SUM(laps_times[[#This Row],[31]:[36]])</f>
        <v>1.455644675925926E-2</v>
      </c>
      <c r="P50" s="30">
        <f>SUM(laps_times[[#This Row],[37]:[42]])</f>
        <v>1.4554930555555554E-2</v>
      </c>
      <c r="Q50" s="30">
        <f>SUM(laps_times[[#This Row],[43]:[48]])</f>
        <v>1.4655543981481481E-2</v>
      </c>
      <c r="R50" s="30">
        <f>SUM(laps_times[[#This Row],[49]:[54]])</f>
        <v>1.5035219907407407E-2</v>
      </c>
      <c r="S50" s="30">
        <f>SUM(laps_times[[#This Row],[55]:[60]])</f>
        <v>1.5855729166666666E-2</v>
      </c>
      <c r="T50" s="31">
        <f>SUM(laps_times[[#This Row],[61]:[63]])</f>
        <v>7.6877083333333329E-3</v>
      </c>
      <c r="U50" s="45">
        <f>IF(km4_splits_ranks[[#This Row],[0 - 4 ]]="DNF","DNF",RANK(km4_splits_ranks[[#This Row],[0 - 4 ]],km4_splits_ranks[0 - 4 ],1))</f>
        <v>49</v>
      </c>
      <c r="V50" s="46">
        <f>IF(km4_splits_ranks[[#This Row],[4 - 8 ]]="DNF","DNF",RANK(km4_splits_ranks[[#This Row],[4 - 8 ]],km4_splits_ranks[4 - 8 ],1))</f>
        <v>53</v>
      </c>
      <c r="W50" s="46">
        <f>IF(km4_splits_ranks[[#This Row],[8 - 12 ]]="DNF","DNF",RANK(km4_splits_ranks[[#This Row],[8 - 12 ]],km4_splits_ranks[8 - 12 ],1))</f>
        <v>57</v>
      </c>
      <c r="X50" s="46">
        <f>IF(km4_splits_ranks[[#This Row],[12 - 16 ]]="DNF","DNF",RANK(km4_splits_ranks[[#This Row],[12 - 16 ]],km4_splits_ranks[12 - 16 ],1))</f>
        <v>68</v>
      </c>
      <c r="Y50" s="46">
        <f>IF(km4_splits_ranks[[#This Row],[16 -20 ]]="DNF","DNF",RANK(km4_splits_ranks[[#This Row],[16 -20 ]],km4_splits_ranks[16 -20 ],1))</f>
        <v>51</v>
      </c>
      <c r="Z50" s="46">
        <f>IF(km4_splits_ranks[[#This Row],[20 - 24 ]]="DNF","DNF",RANK(km4_splits_ranks[[#This Row],[20 - 24 ]],km4_splits_ranks[20 - 24 ],1))</f>
        <v>57</v>
      </c>
      <c r="AA50" s="46">
        <f>IF(km4_splits_ranks[[#This Row],[24 - 28 ]]="DNF","DNF",RANK(km4_splits_ranks[[#This Row],[24 - 28 ]],km4_splits_ranks[24 - 28 ],1))</f>
        <v>44</v>
      </c>
      <c r="AB50" s="46">
        <f>IF(km4_splits_ranks[[#This Row],[28 - 32 ]]="DNF","DNF",RANK(km4_splits_ranks[[#This Row],[28 - 32 ]],km4_splits_ranks[28 - 32 ],1))</f>
        <v>34</v>
      </c>
      <c r="AC50" s="46">
        <f>IF(km4_splits_ranks[[#This Row],[32 - 36 ]]="DNF","DNF",RANK(km4_splits_ranks[[#This Row],[32 - 36 ]],km4_splits_ranks[32 - 36 ],1))</f>
        <v>33</v>
      </c>
      <c r="AD50" s="46">
        <f>IF(km4_splits_ranks[[#This Row],[36 - 40 ]]="DNF","DNF",RANK(km4_splits_ranks[[#This Row],[36 - 40 ]],km4_splits_ranks[36 - 40 ],1))</f>
        <v>37</v>
      </c>
      <c r="AE50" s="47">
        <f>IF(km4_splits_ranks[[#This Row],[40 - 42 ]]="DNF","DNF",RANK(km4_splits_ranks[[#This Row],[40 - 42 ]],km4_splits_ranks[40 - 42 ],1))</f>
        <v>42</v>
      </c>
      <c r="AF50" s="22">
        <f>km4_splits_ranks[[#This Row],[0 - 4 ]]</f>
        <v>1.4196203703703702E-2</v>
      </c>
      <c r="AG50" s="18">
        <f>IF(km4_splits_ranks[[#This Row],[4 - 8 ]]="DNF","DNF",km4_splits_ranks[[#This Row],[4 km]]+km4_splits_ranks[[#This Row],[4 - 8 ]])</f>
        <v>2.7932777777777779E-2</v>
      </c>
      <c r="AH50" s="18">
        <f>IF(km4_splits_ranks[[#This Row],[8 - 12 ]]="DNF","DNF",km4_splits_ranks[[#This Row],[8 km]]+km4_splits_ranks[[#This Row],[8 - 12 ]])</f>
        <v>4.1798819444444447E-2</v>
      </c>
      <c r="AI50" s="18">
        <f>IF(km4_splits_ranks[[#This Row],[12 - 16 ]]="DNF","DNF",km4_splits_ranks[[#This Row],[12 km]]+km4_splits_ranks[[#This Row],[12 - 16 ]])</f>
        <v>5.6222708333333336E-2</v>
      </c>
      <c r="AJ50" s="18">
        <f>IF(km4_splits_ranks[[#This Row],[16 -20 ]]="DNF","DNF",km4_splits_ranks[[#This Row],[16 km]]+km4_splits_ranks[[#This Row],[16 -20 ]])</f>
        <v>7.0368761574074068E-2</v>
      </c>
      <c r="AK50" s="18">
        <f>IF(km4_splits_ranks[[#This Row],[20 - 24 ]]="DNF","DNF",km4_splits_ranks[[#This Row],[20 km]]+km4_splits_ranks[[#This Row],[20 - 24 ]])</f>
        <v>8.4925208333333335E-2</v>
      </c>
      <c r="AL50" s="18">
        <f>IF(km4_splits_ranks[[#This Row],[24 - 28 ]]="DNF","DNF",km4_splits_ranks[[#This Row],[24 km]]+km4_splits_ranks[[#This Row],[24 - 28 ]])</f>
        <v>9.9480138888888889E-2</v>
      </c>
      <c r="AM50" s="18">
        <f>IF(km4_splits_ranks[[#This Row],[28 - 32 ]]="DNF","DNF",km4_splits_ranks[[#This Row],[28 km]]+km4_splits_ranks[[#This Row],[28 - 32 ]])</f>
        <v>0.11413568287037038</v>
      </c>
      <c r="AN50" s="18">
        <f>IF(km4_splits_ranks[[#This Row],[32 - 36 ]]="DNF","DNF",km4_splits_ranks[[#This Row],[32 km]]+km4_splits_ranks[[#This Row],[32 - 36 ]])</f>
        <v>0.12917090277777779</v>
      </c>
      <c r="AO50" s="18">
        <f>IF(km4_splits_ranks[[#This Row],[36 - 40 ]]="DNF","DNF",km4_splits_ranks[[#This Row],[36 km]]+km4_splits_ranks[[#This Row],[36 - 40 ]])</f>
        <v>0.14502663194444446</v>
      </c>
      <c r="AP50" s="23">
        <f>IF(km4_splits_ranks[[#This Row],[40 - 42 ]]="DNF","DNF",km4_splits_ranks[[#This Row],[40 km]]+km4_splits_ranks[[#This Row],[40 - 42 ]])</f>
        <v>0.15271434027777778</v>
      </c>
      <c r="AQ50" s="48">
        <f>IF(km4_splits_ranks[[#This Row],[4 km]]="DNF","DNF",RANK(km4_splits_ranks[[#This Row],[4 km]],km4_splits_ranks[4 km],1))</f>
        <v>49</v>
      </c>
      <c r="AR50" s="49">
        <f>IF(km4_splits_ranks[[#This Row],[8 km]]="DNF","DNF",RANK(km4_splits_ranks[[#This Row],[8 km]],km4_splits_ranks[8 km],1))</f>
        <v>53</v>
      </c>
      <c r="AS50" s="49">
        <f>IF(km4_splits_ranks[[#This Row],[12 km]]="DNF","DNF",RANK(km4_splits_ranks[[#This Row],[12 km]],km4_splits_ranks[12 km],1))</f>
        <v>53</v>
      </c>
      <c r="AT50" s="49">
        <f>IF(km4_splits_ranks[[#This Row],[16 km]]="DNF","DNF",RANK(km4_splits_ranks[[#This Row],[16 km]],km4_splits_ranks[16 km],1))</f>
        <v>61</v>
      </c>
      <c r="AU50" s="49">
        <f>IF(km4_splits_ranks[[#This Row],[20 km]]="DNF","DNF",RANK(km4_splits_ranks[[#This Row],[20 km]],km4_splits_ranks[20 km],1))</f>
        <v>61</v>
      </c>
      <c r="AV50" s="49">
        <f>IF(km4_splits_ranks[[#This Row],[24 km]]="DNF","DNF",RANK(km4_splits_ranks[[#This Row],[24 km]],km4_splits_ranks[24 km],1))</f>
        <v>57</v>
      </c>
      <c r="AW50" s="49">
        <f>IF(km4_splits_ranks[[#This Row],[28 km]]="DNF","DNF",RANK(km4_splits_ranks[[#This Row],[28 km]],km4_splits_ranks[28 km],1))</f>
        <v>56</v>
      </c>
      <c r="AX50" s="49">
        <f>IF(km4_splits_ranks[[#This Row],[32 km]]="DNF","DNF",RANK(km4_splits_ranks[[#This Row],[32 km]],km4_splits_ranks[32 km],1))</f>
        <v>51</v>
      </c>
      <c r="AY50" s="49">
        <f>IF(km4_splits_ranks[[#This Row],[36 km]]="DNF","DNF",RANK(km4_splits_ranks[[#This Row],[36 km]],km4_splits_ranks[36 km],1))</f>
        <v>49</v>
      </c>
      <c r="AZ50" s="49">
        <f>IF(km4_splits_ranks[[#This Row],[40 km]]="DNF","DNF",RANK(km4_splits_ranks[[#This Row],[40 km]],km4_splits_ranks[40 km],1))</f>
        <v>46</v>
      </c>
      <c r="BA50" s="49">
        <f>IF(km4_splits_ranks[[#This Row],[42 km]]="DNF","DNF",RANK(km4_splits_ranks[[#This Row],[42 km]],km4_splits_ranks[42 km],1))</f>
        <v>45</v>
      </c>
    </row>
    <row r="51" spans="2:53" x14ac:dyDescent="0.2">
      <c r="B51" s="4">
        <f>laps_times[[#This Row],[poř]]</f>
        <v>46</v>
      </c>
      <c r="C51" s="1">
        <f>laps_times[[#This Row],[s.č.]]</f>
        <v>76</v>
      </c>
      <c r="D51" s="1" t="str">
        <f>laps_times[[#This Row],[jméno]]</f>
        <v>Kuželka Roman</v>
      </c>
      <c r="E51" s="2">
        <f>laps_times[[#This Row],[roč]]</f>
        <v>1979</v>
      </c>
      <c r="F51" s="2" t="str">
        <f>laps_times[[#This Row],[kat]]</f>
        <v>MA</v>
      </c>
      <c r="G51" s="2">
        <f>laps_times[[#This Row],[poř_kat]]</f>
        <v>11</v>
      </c>
      <c r="H51" s="1" t="str">
        <f>laps_times[[#This Row],[klub]]</f>
        <v>-</v>
      </c>
      <c r="I51" s="6">
        <f>laps_times[[#This Row],[celk. čas]]</f>
        <v>0.1528172337962963</v>
      </c>
      <c r="J51" s="29">
        <f>SUM(laps_times[[#This Row],[1]:[6]])</f>
        <v>1.3963993055555554E-2</v>
      </c>
      <c r="K51" s="30">
        <f>SUM(laps_times[[#This Row],[7]:[12]])</f>
        <v>1.3115266203703704E-2</v>
      </c>
      <c r="L51" s="30">
        <f>SUM(laps_times[[#This Row],[13]:[18]])</f>
        <v>1.2823379629629629E-2</v>
      </c>
      <c r="M51" s="30">
        <f>SUM(laps_times[[#This Row],[19]:[24]])</f>
        <v>1.3071481481481483E-2</v>
      </c>
      <c r="N51" s="30">
        <f>SUM(laps_times[[#This Row],[25]:[30]])</f>
        <v>1.328545138888889E-2</v>
      </c>
      <c r="O51" s="30">
        <f>SUM(laps_times[[#This Row],[31]:[36]])</f>
        <v>1.3668217592592593E-2</v>
      </c>
      <c r="P51" s="30">
        <f>SUM(laps_times[[#This Row],[37]:[42]])</f>
        <v>1.4308460648148148E-2</v>
      </c>
      <c r="Q51" s="30">
        <f>SUM(laps_times[[#This Row],[43]:[48]])</f>
        <v>1.5855335648148148E-2</v>
      </c>
      <c r="R51" s="30">
        <f>SUM(laps_times[[#This Row],[49]:[54]])</f>
        <v>1.675240740740741E-2</v>
      </c>
      <c r="S51" s="30">
        <f>SUM(laps_times[[#This Row],[55]:[60]])</f>
        <v>1.7781666666666668E-2</v>
      </c>
      <c r="T51" s="31">
        <f>SUM(laps_times[[#This Row],[61]:[63]])</f>
        <v>8.1915740740740751E-3</v>
      </c>
      <c r="U51" s="45">
        <f>IF(km4_splits_ranks[[#This Row],[0 - 4 ]]="DNF","DNF",RANK(km4_splits_ranks[[#This Row],[0 - 4 ]],km4_splits_ranks[0 - 4 ],1))</f>
        <v>37</v>
      </c>
      <c r="V51" s="46">
        <f>IF(km4_splits_ranks[[#This Row],[4 - 8 ]]="DNF","DNF",RANK(km4_splits_ranks[[#This Row],[4 - 8 ]],km4_splits_ranks[4 - 8 ],1))</f>
        <v>32</v>
      </c>
      <c r="W51" s="46">
        <f>IF(km4_splits_ranks[[#This Row],[8 - 12 ]]="DNF","DNF",RANK(km4_splits_ranks[[#This Row],[8 - 12 ]],km4_splits_ranks[8 - 12 ],1))</f>
        <v>25</v>
      </c>
      <c r="X51" s="46">
        <f>IF(km4_splits_ranks[[#This Row],[12 - 16 ]]="DNF","DNF",RANK(km4_splits_ranks[[#This Row],[12 - 16 ]],km4_splits_ranks[12 - 16 ],1))</f>
        <v>22</v>
      </c>
      <c r="Y51" s="46">
        <f>IF(km4_splits_ranks[[#This Row],[16 -20 ]]="DNF","DNF",RANK(km4_splits_ranks[[#This Row],[16 -20 ]],km4_splits_ranks[16 -20 ],1))</f>
        <v>23</v>
      </c>
      <c r="Z51" s="46">
        <f>IF(km4_splits_ranks[[#This Row],[20 - 24 ]]="DNF","DNF",RANK(km4_splits_ranks[[#This Row],[20 - 24 ]],km4_splits_ranks[20 - 24 ],1))</f>
        <v>30</v>
      </c>
      <c r="AA51" s="46">
        <f>IF(km4_splits_ranks[[#This Row],[24 - 28 ]]="DNF","DNF",RANK(km4_splits_ranks[[#This Row],[24 - 28 ]],km4_splits_ranks[24 - 28 ],1))</f>
        <v>39</v>
      </c>
      <c r="AB51" s="46">
        <f>IF(km4_splits_ranks[[#This Row],[28 - 32 ]]="DNF","DNF",RANK(km4_splits_ranks[[#This Row],[28 - 32 ]],km4_splits_ranks[28 - 32 ],1))</f>
        <v>59</v>
      </c>
      <c r="AC51" s="46">
        <f>IF(km4_splits_ranks[[#This Row],[32 - 36 ]]="DNF","DNF",RANK(km4_splits_ranks[[#This Row],[32 - 36 ]],km4_splits_ranks[32 - 36 ],1))</f>
        <v>65</v>
      </c>
      <c r="AD51" s="46">
        <f>IF(km4_splits_ranks[[#This Row],[36 - 40 ]]="DNF","DNF",RANK(km4_splits_ranks[[#This Row],[36 - 40 ]],km4_splits_ranks[36 - 40 ],1))</f>
        <v>65</v>
      </c>
      <c r="AE51" s="47">
        <f>IF(km4_splits_ranks[[#This Row],[40 - 42 ]]="DNF","DNF",RANK(km4_splits_ranks[[#This Row],[40 - 42 ]],km4_splits_ranks[40 - 42 ],1))</f>
        <v>58</v>
      </c>
      <c r="AF51" s="22">
        <f>km4_splits_ranks[[#This Row],[0 - 4 ]]</f>
        <v>1.3963993055555554E-2</v>
      </c>
      <c r="AG51" s="18">
        <f>IF(km4_splits_ranks[[#This Row],[4 - 8 ]]="DNF","DNF",km4_splits_ranks[[#This Row],[4 km]]+km4_splits_ranks[[#This Row],[4 - 8 ]])</f>
        <v>2.7079259259259258E-2</v>
      </c>
      <c r="AH51" s="18">
        <f>IF(km4_splits_ranks[[#This Row],[8 - 12 ]]="DNF","DNF",km4_splits_ranks[[#This Row],[8 km]]+km4_splits_ranks[[#This Row],[8 - 12 ]])</f>
        <v>3.9902638888888883E-2</v>
      </c>
      <c r="AI51" s="18">
        <f>IF(km4_splits_ranks[[#This Row],[12 - 16 ]]="DNF","DNF",km4_splits_ranks[[#This Row],[12 km]]+km4_splits_ranks[[#This Row],[12 - 16 ]])</f>
        <v>5.2974120370370366E-2</v>
      </c>
      <c r="AJ51" s="18">
        <f>IF(km4_splits_ranks[[#This Row],[16 -20 ]]="DNF","DNF",km4_splits_ranks[[#This Row],[16 km]]+km4_splits_ranks[[#This Row],[16 -20 ]])</f>
        <v>6.6259571759259256E-2</v>
      </c>
      <c r="AK51" s="18">
        <f>IF(km4_splits_ranks[[#This Row],[20 - 24 ]]="DNF","DNF",km4_splits_ranks[[#This Row],[20 km]]+km4_splits_ranks[[#This Row],[20 - 24 ]])</f>
        <v>7.9927789351851852E-2</v>
      </c>
      <c r="AL51" s="18">
        <f>IF(km4_splits_ranks[[#This Row],[24 - 28 ]]="DNF","DNF",km4_splits_ranks[[#This Row],[24 km]]+km4_splits_ranks[[#This Row],[24 - 28 ]])</f>
        <v>9.4236249999999994E-2</v>
      </c>
      <c r="AM51" s="18">
        <f>IF(km4_splits_ranks[[#This Row],[28 - 32 ]]="DNF","DNF",km4_splits_ranks[[#This Row],[28 km]]+km4_splits_ranks[[#This Row],[28 - 32 ]])</f>
        <v>0.11009158564814814</v>
      </c>
      <c r="AN51" s="18">
        <f>IF(km4_splits_ranks[[#This Row],[32 - 36 ]]="DNF","DNF",km4_splits_ranks[[#This Row],[32 km]]+km4_splits_ranks[[#This Row],[32 - 36 ]])</f>
        <v>0.12684399305555555</v>
      </c>
      <c r="AO51" s="18">
        <f>IF(km4_splits_ranks[[#This Row],[36 - 40 ]]="DNF","DNF",km4_splits_ranks[[#This Row],[36 km]]+km4_splits_ranks[[#This Row],[36 - 40 ]])</f>
        <v>0.14462565972222222</v>
      </c>
      <c r="AP51" s="23">
        <f>IF(km4_splits_ranks[[#This Row],[40 - 42 ]]="DNF","DNF",km4_splits_ranks[[#This Row],[40 km]]+km4_splits_ranks[[#This Row],[40 - 42 ]])</f>
        <v>0.1528172337962963</v>
      </c>
      <c r="AQ51" s="48">
        <f>IF(km4_splits_ranks[[#This Row],[4 km]]="DNF","DNF",RANK(km4_splits_ranks[[#This Row],[4 km]],km4_splits_ranks[4 km],1))</f>
        <v>37</v>
      </c>
      <c r="AR51" s="49">
        <f>IF(km4_splits_ranks[[#This Row],[8 km]]="DNF","DNF",RANK(km4_splits_ranks[[#This Row],[8 km]],km4_splits_ranks[8 km],1))</f>
        <v>35</v>
      </c>
      <c r="AS51" s="49">
        <f>IF(km4_splits_ranks[[#This Row],[12 km]]="DNF","DNF",RANK(km4_splits_ranks[[#This Row],[12 km]],km4_splits_ranks[12 km],1))</f>
        <v>30</v>
      </c>
      <c r="AT51" s="49">
        <f>IF(km4_splits_ranks[[#This Row],[16 km]]="DNF","DNF",RANK(km4_splits_ranks[[#This Row],[16 km]],km4_splits_ranks[16 km],1))</f>
        <v>27</v>
      </c>
      <c r="AU51" s="49">
        <f>IF(km4_splits_ranks[[#This Row],[20 km]]="DNF","DNF",RANK(km4_splits_ranks[[#This Row],[20 km]],km4_splits_ranks[20 km],1))</f>
        <v>25</v>
      </c>
      <c r="AV51" s="49">
        <f>IF(km4_splits_ranks[[#This Row],[24 km]]="DNF","DNF",RANK(km4_splits_ranks[[#This Row],[24 km]],km4_splits_ranks[24 km],1))</f>
        <v>26</v>
      </c>
      <c r="AW51" s="49">
        <f>IF(km4_splits_ranks[[#This Row],[28 km]]="DNF","DNF",RANK(km4_splits_ranks[[#This Row],[28 km]],km4_splits_ranks[28 km],1))</f>
        <v>26</v>
      </c>
      <c r="AX51" s="49">
        <f>IF(km4_splits_ranks[[#This Row],[32 km]]="DNF","DNF",RANK(km4_splits_ranks[[#This Row],[32 km]],km4_splits_ranks[32 km],1))</f>
        <v>30</v>
      </c>
      <c r="AY51" s="49">
        <f>IF(km4_splits_ranks[[#This Row],[36 km]]="DNF","DNF",RANK(km4_splits_ranks[[#This Row],[36 km]],km4_splits_ranks[36 km],1))</f>
        <v>37</v>
      </c>
      <c r="AZ51" s="49">
        <f>IF(km4_splits_ranks[[#This Row],[40 km]]="DNF","DNF",RANK(km4_splits_ranks[[#This Row],[40 km]],km4_splits_ranks[40 km],1))</f>
        <v>44</v>
      </c>
      <c r="BA51" s="49">
        <f>IF(km4_splits_ranks[[#This Row],[42 km]]="DNF","DNF",RANK(km4_splits_ranks[[#This Row],[42 km]],km4_splits_ranks[42 km],1))</f>
        <v>46</v>
      </c>
    </row>
    <row r="52" spans="2:53" x14ac:dyDescent="0.2">
      <c r="B52" s="4">
        <f>laps_times[[#This Row],[poř]]</f>
        <v>47</v>
      </c>
      <c r="C52" s="1">
        <f>laps_times[[#This Row],[s.č.]]</f>
        <v>71</v>
      </c>
      <c r="D52" s="1" t="str">
        <f>laps_times[[#This Row],[jméno]]</f>
        <v>Kejšar Jan</v>
      </c>
      <c r="E52" s="2">
        <f>laps_times[[#This Row],[roč]]</f>
        <v>1978</v>
      </c>
      <c r="F52" s="2" t="str">
        <f>laps_times[[#This Row],[kat]]</f>
        <v>MA</v>
      </c>
      <c r="G52" s="2">
        <f>laps_times[[#This Row],[poř_kat]]</f>
        <v>12</v>
      </c>
      <c r="H52" s="1" t="str">
        <f>laps_times[[#This Row],[klub]]</f>
        <v>-</v>
      </c>
      <c r="I52" s="6">
        <f>laps_times[[#This Row],[celk. čas]]</f>
        <v>0.15302092592592592</v>
      </c>
      <c r="J52" s="29">
        <f>SUM(laps_times[[#This Row],[1]:[6]])</f>
        <v>1.4915844907407409E-2</v>
      </c>
      <c r="K52" s="30">
        <f>SUM(laps_times[[#This Row],[7]:[12]])</f>
        <v>1.3839224537037035E-2</v>
      </c>
      <c r="L52" s="30">
        <f>SUM(laps_times[[#This Row],[13]:[18]])</f>
        <v>1.435144675925926E-2</v>
      </c>
      <c r="M52" s="30">
        <f>SUM(laps_times[[#This Row],[19]:[24]])</f>
        <v>1.4666087962962962E-2</v>
      </c>
      <c r="N52" s="30">
        <f>SUM(laps_times[[#This Row],[25]:[30]])</f>
        <v>1.4484861111111112E-2</v>
      </c>
      <c r="O52" s="30">
        <f>SUM(laps_times[[#This Row],[31]:[36]])</f>
        <v>1.4383391203703704E-2</v>
      </c>
      <c r="P52" s="30">
        <f>SUM(laps_times[[#This Row],[37]:[42]])</f>
        <v>1.4219363425925925E-2</v>
      </c>
      <c r="Q52" s="30">
        <f>SUM(laps_times[[#This Row],[43]:[48]])</f>
        <v>1.4184259259259259E-2</v>
      </c>
      <c r="R52" s="30">
        <f>SUM(laps_times[[#This Row],[49]:[54]])</f>
        <v>1.5257777777777778E-2</v>
      </c>
      <c r="S52" s="30">
        <f>SUM(laps_times[[#This Row],[55]:[60]])</f>
        <v>1.5102349537037037E-2</v>
      </c>
      <c r="T52" s="31">
        <f>SUM(laps_times[[#This Row],[61]:[63]])</f>
        <v>7.6163194444444455E-3</v>
      </c>
      <c r="U52" s="45">
        <f>IF(km4_splits_ranks[[#This Row],[0 - 4 ]]="DNF","DNF",RANK(km4_splits_ranks[[#This Row],[0 - 4 ]],km4_splits_ranks[0 - 4 ],1))</f>
        <v>72</v>
      </c>
      <c r="V52" s="46">
        <f>IF(km4_splits_ranks[[#This Row],[4 - 8 ]]="DNF","DNF",RANK(km4_splits_ranks[[#This Row],[4 - 8 ]],km4_splits_ranks[4 - 8 ],1))</f>
        <v>59</v>
      </c>
      <c r="W52" s="46">
        <f>IF(km4_splits_ranks[[#This Row],[8 - 12 ]]="DNF","DNF",RANK(km4_splits_ranks[[#This Row],[8 - 12 ]],km4_splits_ranks[8 - 12 ],1))</f>
        <v>70</v>
      </c>
      <c r="X52" s="46">
        <f>IF(km4_splits_ranks[[#This Row],[12 - 16 ]]="DNF","DNF",RANK(km4_splits_ranks[[#This Row],[12 - 16 ]],km4_splits_ranks[12 - 16 ],1))</f>
        <v>70</v>
      </c>
      <c r="Y52" s="46">
        <f>IF(km4_splits_ranks[[#This Row],[16 -20 ]]="DNF","DNF",RANK(km4_splits_ranks[[#This Row],[16 -20 ]],km4_splits_ranks[16 -20 ],1))</f>
        <v>63</v>
      </c>
      <c r="Z52" s="46">
        <f>IF(km4_splits_ranks[[#This Row],[20 - 24 ]]="DNF","DNF",RANK(km4_splits_ranks[[#This Row],[20 - 24 ]],km4_splits_ranks[20 - 24 ],1))</f>
        <v>48</v>
      </c>
      <c r="AA52" s="46">
        <f>IF(km4_splits_ranks[[#This Row],[24 - 28 ]]="DNF","DNF",RANK(km4_splits_ranks[[#This Row],[24 - 28 ]],km4_splits_ranks[24 - 28 ],1))</f>
        <v>35</v>
      </c>
      <c r="AB52" s="46">
        <f>IF(km4_splits_ranks[[#This Row],[28 - 32 ]]="DNF","DNF",RANK(km4_splits_ranks[[#This Row],[28 - 32 ]],km4_splits_ranks[28 - 32 ],1))</f>
        <v>25</v>
      </c>
      <c r="AC52" s="46">
        <f>IF(km4_splits_ranks[[#This Row],[32 - 36 ]]="DNF","DNF",RANK(km4_splits_ranks[[#This Row],[32 - 36 ]],km4_splits_ranks[32 - 36 ],1))</f>
        <v>37</v>
      </c>
      <c r="AD52" s="46">
        <f>IF(km4_splits_ranks[[#This Row],[36 - 40 ]]="DNF","DNF",RANK(km4_splits_ranks[[#This Row],[36 - 40 ]],km4_splits_ranks[36 - 40 ],1))</f>
        <v>30</v>
      </c>
      <c r="AE52" s="47">
        <f>IF(km4_splits_ranks[[#This Row],[40 - 42 ]]="DNF","DNF",RANK(km4_splits_ranks[[#This Row],[40 - 42 ]],km4_splits_ranks[40 - 42 ],1))</f>
        <v>39</v>
      </c>
      <c r="AF52" s="22">
        <f>km4_splits_ranks[[#This Row],[0 - 4 ]]</f>
        <v>1.4915844907407409E-2</v>
      </c>
      <c r="AG52" s="18">
        <f>IF(km4_splits_ranks[[#This Row],[4 - 8 ]]="DNF","DNF",km4_splits_ranks[[#This Row],[4 km]]+km4_splits_ranks[[#This Row],[4 - 8 ]])</f>
        <v>2.8755069444444444E-2</v>
      </c>
      <c r="AH52" s="18">
        <f>IF(km4_splits_ranks[[#This Row],[8 - 12 ]]="DNF","DNF",km4_splits_ranks[[#This Row],[8 km]]+km4_splits_ranks[[#This Row],[8 - 12 ]])</f>
        <v>4.3106516203703704E-2</v>
      </c>
      <c r="AI52" s="18">
        <f>IF(km4_splits_ranks[[#This Row],[12 - 16 ]]="DNF","DNF",km4_splits_ranks[[#This Row],[12 km]]+km4_splits_ranks[[#This Row],[12 - 16 ]])</f>
        <v>5.7772604166666665E-2</v>
      </c>
      <c r="AJ52" s="18">
        <f>IF(km4_splits_ranks[[#This Row],[16 -20 ]]="DNF","DNF",km4_splits_ranks[[#This Row],[16 km]]+km4_splits_ranks[[#This Row],[16 -20 ]])</f>
        <v>7.225746527777778E-2</v>
      </c>
      <c r="AK52" s="18">
        <f>IF(km4_splits_ranks[[#This Row],[20 - 24 ]]="DNF","DNF",km4_splits_ranks[[#This Row],[20 km]]+km4_splits_ranks[[#This Row],[20 - 24 ]])</f>
        <v>8.6640856481481482E-2</v>
      </c>
      <c r="AL52" s="18">
        <f>IF(km4_splits_ranks[[#This Row],[24 - 28 ]]="DNF","DNF",km4_splits_ranks[[#This Row],[24 km]]+km4_splits_ranks[[#This Row],[24 - 28 ]])</f>
        <v>0.1008602199074074</v>
      </c>
      <c r="AM52" s="18">
        <f>IF(km4_splits_ranks[[#This Row],[28 - 32 ]]="DNF","DNF",km4_splits_ranks[[#This Row],[28 km]]+km4_splits_ranks[[#This Row],[28 - 32 ]])</f>
        <v>0.11504447916666666</v>
      </c>
      <c r="AN52" s="18">
        <f>IF(km4_splits_ranks[[#This Row],[32 - 36 ]]="DNF","DNF",km4_splits_ranks[[#This Row],[32 km]]+km4_splits_ranks[[#This Row],[32 - 36 ]])</f>
        <v>0.13030225694444444</v>
      </c>
      <c r="AO52" s="18">
        <f>IF(km4_splits_ranks[[#This Row],[36 - 40 ]]="DNF","DNF",km4_splits_ranks[[#This Row],[36 km]]+km4_splits_ranks[[#This Row],[36 - 40 ]])</f>
        <v>0.14540460648148149</v>
      </c>
      <c r="AP52" s="23">
        <f>IF(km4_splits_ranks[[#This Row],[40 - 42 ]]="DNF","DNF",km4_splits_ranks[[#This Row],[40 km]]+km4_splits_ranks[[#This Row],[40 - 42 ]])</f>
        <v>0.15302092592592592</v>
      </c>
      <c r="AQ52" s="48">
        <f>IF(km4_splits_ranks[[#This Row],[4 km]]="DNF","DNF",RANK(km4_splits_ranks[[#This Row],[4 km]],km4_splits_ranks[4 km],1))</f>
        <v>72</v>
      </c>
      <c r="AR52" s="49">
        <f>IF(km4_splits_ranks[[#This Row],[8 km]]="DNF","DNF",RANK(km4_splits_ranks[[#This Row],[8 km]],km4_splits_ranks[8 km],1))</f>
        <v>68</v>
      </c>
      <c r="AS52" s="49">
        <f>IF(km4_splits_ranks[[#This Row],[12 km]]="DNF","DNF",RANK(km4_splits_ranks[[#This Row],[12 km]],km4_splits_ranks[12 km],1))</f>
        <v>70</v>
      </c>
      <c r="AT52" s="49">
        <f>IF(km4_splits_ranks[[#This Row],[16 km]]="DNF","DNF",RANK(km4_splits_ranks[[#This Row],[16 km]],km4_splits_ranks[16 km],1))</f>
        <v>69</v>
      </c>
      <c r="AU52" s="49">
        <f>IF(km4_splits_ranks[[#This Row],[20 km]]="DNF","DNF",RANK(km4_splits_ranks[[#This Row],[20 km]],km4_splits_ranks[20 km],1))</f>
        <v>68</v>
      </c>
      <c r="AV52" s="49">
        <f>IF(km4_splits_ranks[[#This Row],[24 km]]="DNF","DNF",RANK(km4_splits_ranks[[#This Row],[24 km]],km4_splits_ranks[24 km],1))</f>
        <v>65</v>
      </c>
      <c r="AW52" s="49">
        <f>IF(km4_splits_ranks[[#This Row],[28 km]]="DNF","DNF",RANK(km4_splits_ranks[[#This Row],[28 km]],km4_splits_ranks[28 km],1))</f>
        <v>61</v>
      </c>
      <c r="AX52" s="49">
        <f>IF(km4_splits_ranks[[#This Row],[32 km]]="DNF","DNF",RANK(km4_splits_ranks[[#This Row],[32 km]],km4_splits_ranks[32 km],1))</f>
        <v>57</v>
      </c>
      <c r="AY52" s="49">
        <f>IF(km4_splits_ranks[[#This Row],[36 km]]="DNF","DNF",RANK(km4_splits_ranks[[#This Row],[36 km]],km4_splits_ranks[36 km],1))</f>
        <v>55</v>
      </c>
      <c r="AZ52" s="49">
        <f>IF(km4_splits_ranks[[#This Row],[40 km]]="DNF","DNF",RANK(km4_splits_ranks[[#This Row],[40 km]],km4_splits_ranks[40 km],1))</f>
        <v>49</v>
      </c>
      <c r="BA52" s="49">
        <f>IF(km4_splits_ranks[[#This Row],[42 km]]="DNF","DNF",RANK(km4_splits_ranks[[#This Row],[42 km]],km4_splits_ranks[42 km],1))</f>
        <v>47</v>
      </c>
    </row>
    <row r="53" spans="2:53" x14ac:dyDescent="0.2">
      <c r="B53" s="4">
        <f>laps_times[[#This Row],[poř]]</f>
        <v>48</v>
      </c>
      <c r="C53" s="1">
        <f>laps_times[[#This Row],[s.č.]]</f>
        <v>117</v>
      </c>
      <c r="D53" s="1" t="str">
        <f>laps_times[[#This Row],[jméno]]</f>
        <v>Hrček Petr</v>
      </c>
      <c r="E53" s="2">
        <f>laps_times[[#This Row],[roč]]</f>
        <v>1961</v>
      </c>
      <c r="F53" s="2" t="str">
        <f>laps_times[[#This Row],[kat]]</f>
        <v>MC</v>
      </c>
      <c r="G53" s="2">
        <f>laps_times[[#This Row],[poř_kat]]</f>
        <v>12</v>
      </c>
      <c r="H53" s="1" t="str">
        <f>laps_times[[#This Row],[klub]]</f>
        <v>-</v>
      </c>
      <c r="I53" s="6">
        <f>laps_times[[#This Row],[celk. čas]]</f>
        <v>0.15336711805555556</v>
      </c>
      <c r="J53" s="29">
        <f>SUM(laps_times[[#This Row],[1]:[6]])</f>
        <v>1.3947789351851852E-2</v>
      </c>
      <c r="K53" s="30">
        <f>SUM(laps_times[[#This Row],[7]:[12]])</f>
        <v>1.3386550925925927E-2</v>
      </c>
      <c r="L53" s="30">
        <f>SUM(laps_times[[#This Row],[13]:[18]])</f>
        <v>1.3604618055555556E-2</v>
      </c>
      <c r="M53" s="30">
        <f>SUM(laps_times[[#This Row],[19]:[24]])</f>
        <v>1.3880763888888889E-2</v>
      </c>
      <c r="N53" s="30">
        <f>SUM(laps_times[[#This Row],[25]:[30]])</f>
        <v>1.4254421296296298E-2</v>
      </c>
      <c r="O53" s="30">
        <f>SUM(laps_times[[#This Row],[31]:[36]])</f>
        <v>1.4288564814814815E-2</v>
      </c>
      <c r="P53" s="30">
        <f>SUM(laps_times[[#This Row],[37]:[42]])</f>
        <v>1.4755520833333331E-2</v>
      </c>
      <c r="Q53" s="30">
        <f>SUM(laps_times[[#This Row],[43]:[48]])</f>
        <v>1.5211319444444446E-2</v>
      </c>
      <c r="R53" s="30">
        <f>SUM(laps_times[[#This Row],[49]:[54]])</f>
        <v>1.5814652777777778E-2</v>
      </c>
      <c r="S53" s="30">
        <f>SUM(laps_times[[#This Row],[55]:[60]])</f>
        <v>1.6047060185185189E-2</v>
      </c>
      <c r="T53" s="31">
        <f>SUM(laps_times[[#This Row],[61]:[63]])</f>
        <v>8.1758564814814819E-3</v>
      </c>
      <c r="U53" s="45">
        <f>IF(km4_splits_ranks[[#This Row],[0 - 4 ]]="DNF","DNF",RANK(km4_splits_ranks[[#This Row],[0 - 4 ]],km4_splits_ranks[0 - 4 ],1))</f>
        <v>36</v>
      </c>
      <c r="V53" s="46">
        <f>IF(km4_splits_ranks[[#This Row],[4 - 8 ]]="DNF","DNF",RANK(km4_splits_ranks[[#This Row],[4 - 8 ]],km4_splits_ranks[4 - 8 ],1))</f>
        <v>43</v>
      </c>
      <c r="W53" s="46">
        <f>IF(km4_splits_ranks[[#This Row],[8 - 12 ]]="DNF","DNF",RANK(km4_splits_ranks[[#This Row],[8 - 12 ]],km4_splits_ranks[8 - 12 ],1))</f>
        <v>49</v>
      </c>
      <c r="X53" s="46">
        <f>IF(km4_splits_ranks[[#This Row],[12 - 16 ]]="DNF","DNF",RANK(km4_splits_ranks[[#This Row],[12 - 16 ]],km4_splits_ranks[12 - 16 ],1))</f>
        <v>53</v>
      </c>
      <c r="Y53" s="46">
        <f>IF(km4_splits_ranks[[#This Row],[16 -20 ]]="DNF","DNF",RANK(km4_splits_ranks[[#This Row],[16 -20 ]],km4_splits_ranks[16 -20 ],1))</f>
        <v>59</v>
      </c>
      <c r="Z53" s="46">
        <f>IF(km4_splits_ranks[[#This Row],[20 - 24 ]]="DNF","DNF",RANK(km4_splits_ranks[[#This Row],[20 - 24 ]],km4_splits_ranks[20 - 24 ],1))</f>
        <v>45</v>
      </c>
      <c r="AA53" s="46">
        <f>IF(km4_splits_ranks[[#This Row],[24 - 28 ]]="DNF","DNF",RANK(km4_splits_ranks[[#This Row],[24 - 28 ]],km4_splits_ranks[24 - 28 ],1))</f>
        <v>50</v>
      </c>
      <c r="AB53" s="46">
        <f>IF(km4_splits_ranks[[#This Row],[28 - 32 ]]="DNF","DNF",RANK(km4_splits_ranks[[#This Row],[28 - 32 ]],km4_splits_ranks[28 - 32 ],1))</f>
        <v>49</v>
      </c>
      <c r="AC53" s="46">
        <f>IF(km4_splits_ranks[[#This Row],[32 - 36 ]]="DNF","DNF",RANK(km4_splits_ranks[[#This Row],[32 - 36 ]],km4_splits_ranks[32 - 36 ],1))</f>
        <v>48</v>
      </c>
      <c r="AD53" s="46">
        <f>IF(km4_splits_ranks[[#This Row],[36 - 40 ]]="DNF","DNF",RANK(km4_splits_ranks[[#This Row],[36 - 40 ]],km4_splits_ranks[36 - 40 ],1))</f>
        <v>42</v>
      </c>
      <c r="AE53" s="47">
        <f>IF(km4_splits_ranks[[#This Row],[40 - 42 ]]="DNF","DNF",RANK(km4_splits_ranks[[#This Row],[40 - 42 ]],km4_splits_ranks[40 - 42 ],1))</f>
        <v>56</v>
      </c>
      <c r="AF53" s="22">
        <f>km4_splits_ranks[[#This Row],[0 - 4 ]]</f>
        <v>1.3947789351851852E-2</v>
      </c>
      <c r="AG53" s="18">
        <f>IF(km4_splits_ranks[[#This Row],[4 - 8 ]]="DNF","DNF",km4_splits_ranks[[#This Row],[4 km]]+km4_splits_ranks[[#This Row],[4 - 8 ]])</f>
        <v>2.7334340277777779E-2</v>
      </c>
      <c r="AH53" s="18">
        <f>IF(km4_splits_ranks[[#This Row],[8 - 12 ]]="DNF","DNF",km4_splits_ranks[[#This Row],[8 km]]+km4_splits_ranks[[#This Row],[8 - 12 ]])</f>
        <v>4.0938958333333331E-2</v>
      </c>
      <c r="AI53" s="18">
        <f>IF(km4_splits_ranks[[#This Row],[12 - 16 ]]="DNF","DNF",km4_splits_ranks[[#This Row],[12 km]]+km4_splits_ranks[[#This Row],[12 - 16 ]])</f>
        <v>5.4819722222222221E-2</v>
      </c>
      <c r="AJ53" s="18">
        <f>IF(km4_splits_ranks[[#This Row],[16 -20 ]]="DNF","DNF",km4_splits_ranks[[#This Row],[16 km]]+km4_splits_ranks[[#This Row],[16 -20 ]])</f>
        <v>6.9074143518518524E-2</v>
      </c>
      <c r="AK53" s="18">
        <f>IF(km4_splits_ranks[[#This Row],[20 - 24 ]]="DNF","DNF",km4_splits_ranks[[#This Row],[20 km]]+km4_splits_ranks[[#This Row],[20 - 24 ]])</f>
        <v>8.3362708333333341E-2</v>
      </c>
      <c r="AL53" s="18">
        <f>IF(km4_splits_ranks[[#This Row],[24 - 28 ]]="DNF","DNF",km4_splits_ranks[[#This Row],[24 km]]+km4_splits_ranks[[#This Row],[24 - 28 ]])</f>
        <v>9.8118229166666668E-2</v>
      </c>
      <c r="AM53" s="18">
        <f>IF(km4_splits_ranks[[#This Row],[28 - 32 ]]="DNF","DNF",km4_splits_ranks[[#This Row],[28 km]]+km4_splits_ranks[[#This Row],[28 - 32 ]])</f>
        <v>0.11332954861111111</v>
      </c>
      <c r="AN53" s="18">
        <f>IF(km4_splits_ranks[[#This Row],[32 - 36 ]]="DNF","DNF",km4_splits_ranks[[#This Row],[32 km]]+km4_splits_ranks[[#This Row],[32 - 36 ]])</f>
        <v>0.12914420138888888</v>
      </c>
      <c r="AO53" s="18">
        <f>IF(km4_splits_ranks[[#This Row],[36 - 40 ]]="DNF","DNF",km4_splits_ranks[[#This Row],[36 km]]+km4_splits_ranks[[#This Row],[36 - 40 ]])</f>
        <v>0.14519126157407408</v>
      </c>
      <c r="AP53" s="23">
        <f>IF(km4_splits_ranks[[#This Row],[40 - 42 ]]="DNF","DNF",km4_splits_ranks[[#This Row],[40 km]]+km4_splits_ranks[[#This Row],[40 - 42 ]])</f>
        <v>0.15336711805555556</v>
      </c>
      <c r="AQ53" s="48">
        <f>IF(km4_splits_ranks[[#This Row],[4 km]]="DNF","DNF",RANK(km4_splits_ranks[[#This Row],[4 km]],km4_splits_ranks[4 km],1))</f>
        <v>36</v>
      </c>
      <c r="AR53" s="49">
        <f>IF(km4_splits_ranks[[#This Row],[8 km]]="DNF","DNF",RANK(km4_splits_ranks[[#This Row],[8 km]],km4_splits_ranks[8 km],1))</f>
        <v>42</v>
      </c>
      <c r="AS53" s="49">
        <f>IF(km4_splits_ranks[[#This Row],[12 km]]="DNF","DNF",RANK(km4_splits_ranks[[#This Row],[12 km]],km4_splits_ranks[12 km],1))</f>
        <v>43</v>
      </c>
      <c r="AT53" s="49">
        <f>IF(km4_splits_ranks[[#This Row],[16 km]]="DNF","DNF",RANK(km4_splits_ranks[[#This Row],[16 km]],km4_splits_ranks[16 km],1))</f>
        <v>45</v>
      </c>
      <c r="AU53" s="49">
        <f>IF(km4_splits_ranks[[#This Row],[20 km]]="DNF","DNF",RANK(km4_splits_ranks[[#This Row],[20 km]],km4_splits_ranks[20 km],1))</f>
        <v>46</v>
      </c>
      <c r="AV53" s="49">
        <f>IF(km4_splits_ranks[[#This Row],[24 km]]="DNF","DNF",RANK(km4_splits_ranks[[#This Row],[24 km]],km4_splits_ranks[24 km],1))</f>
        <v>47</v>
      </c>
      <c r="AW53" s="49">
        <f>IF(km4_splits_ranks[[#This Row],[28 km]]="DNF","DNF",RANK(km4_splits_ranks[[#This Row],[28 km]],km4_splits_ranks[28 km],1))</f>
        <v>46</v>
      </c>
      <c r="AX53" s="49">
        <f>IF(km4_splits_ranks[[#This Row],[32 km]]="DNF","DNF",RANK(km4_splits_ranks[[#This Row],[32 km]],km4_splits_ranks[32 km],1))</f>
        <v>48</v>
      </c>
      <c r="AY53" s="49">
        <f>IF(km4_splits_ranks[[#This Row],[36 km]]="DNF","DNF",RANK(km4_splits_ranks[[#This Row],[36 km]],km4_splits_ranks[36 km],1))</f>
        <v>48</v>
      </c>
      <c r="AZ53" s="49">
        <f>IF(km4_splits_ranks[[#This Row],[40 km]]="DNF","DNF",RANK(km4_splits_ranks[[#This Row],[40 km]],km4_splits_ranks[40 km],1))</f>
        <v>48</v>
      </c>
      <c r="BA53" s="49">
        <f>IF(km4_splits_ranks[[#This Row],[42 km]]="DNF","DNF",RANK(km4_splits_ranks[[#This Row],[42 km]],km4_splits_ranks[42 km],1))</f>
        <v>48</v>
      </c>
    </row>
    <row r="54" spans="2:53" x14ac:dyDescent="0.2">
      <c r="B54" s="4">
        <f>laps_times[[#This Row],[poř]]</f>
        <v>49</v>
      </c>
      <c r="C54" s="1">
        <f>laps_times[[#This Row],[s.č.]]</f>
        <v>88</v>
      </c>
      <c r="D54" s="1" t="str">
        <f>laps_times[[#This Row],[jméno]]</f>
        <v>Koller Pavel</v>
      </c>
      <c r="E54" s="2">
        <f>laps_times[[#This Row],[roč]]</f>
        <v>1970</v>
      </c>
      <c r="F54" s="2" t="str">
        <f>laps_times[[#This Row],[kat]]</f>
        <v>MB</v>
      </c>
      <c r="G54" s="2">
        <f>laps_times[[#This Row],[poř_kat]]</f>
        <v>21</v>
      </c>
      <c r="H54" s="1" t="str">
        <f>laps_times[[#This Row],[klub]]</f>
        <v>Bezdědice</v>
      </c>
      <c r="I54" s="6">
        <f>laps_times[[#This Row],[celk. čas]]</f>
        <v>0.15344604166666667</v>
      </c>
      <c r="J54" s="29">
        <f>SUM(laps_times[[#This Row],[1]:[6]])</f>
        <v>1.6185196759259259E-2</v>
      </c>
      <c r="K54" s="30">
        <f>SUM(laps_times[[#This Row],[7]:[12]])</f>
        <v>1.3283449074074073E-2</v>
      </c>
      <c r="L54" s="30">
        <f>SUM(laps_times[[#This Row],[13]:[18]])</f>
        <v>1.3293854166666667E-2</v>
      </c>
      <c r="M54" s="30">
        <f>SUM(laps_times[[#This Row],[19]:[24]])</f>
        <v>1.347380787037037E-2</v>
      </c>
      <c r="N54" s="30">
        <f>SUM(laps_times[[#This Row],[25]:[30]])</f>
        <v>1.3545960648148146E-2</v>
      </c>
      <c r="O54" s="30">
        <f>SUM(laps_times[[#This Row],[31]:[36]])</f>
        <v>1.340423611111111E-2</v>
      </c>
      <c r="P54" s="30">
        <f>SUM(laps_times[[#This Row],[37]:[42]])</f>
        <v>1.3736724537037039E-2</v>
      </c>
      <c r="Q54" s="30">
        <f>SUM(laps_times[[#This Row],[43]:[48]])</f>
        <v>1.6167708333333333E-2</v>
      </c>
      <c r="R54" s="30">
        <f>SUM(laps_times[[#This Row],[49]:[54]])</f>
        <v>1.6618078703703704E-2</v>
      </c>
      <c r="S54" s="30">
        <f>SUM(laps_times[[#This Row],[55]:[60]])</f>
        <v>1.6383541666666668E-2</v>
      </c>
      <c r="T54" s="31">
        <f>SUM(laps_times[[#This Row],[61]:[63]])</f>
        <v>7.3534837962962972E-3</v>
      </c>
      <c r="U54" s="45">
        <f>IF(km4_splits_ranks[[#This Row],[0 - 4 ]]="DNF","DNF",RANK(km4_splits_ranks[[#This Row],[0 - 4 ]],km4_splits_ranks[0 - 4 ],1))</f>
        <v>90</v>
      </c>
      <c r="V54" s="46">
        <f>IF(km4_splits_ranks[[#This Row],[4 - 8 ]]="DNF","DNF",RANK(km4_splits_ranks[[#This Row],[4 - 8 ]],km4_splits_ranks[4 - 8 ],1))</f>
        <v>41</v>
      </c>
      <c r="W54" s="46">
        <f>IF(km4_splits_ranks[[#This Row],[8 - 12 ]]="DNF","DNF",RANK(km4_splits_ranks[[#This Row],[8 - 12 ]],km4_splits_ranks[8 - 12 ],1))</f>
        <v>36</v>
      </c>
      <c r="X54" s="46">
        <f>IF(km4_splits_ranks[[#This Row],[12 - 16 ]]="DNF","DNF",RANK(km4_splits_ranks[[#This Row],[12 - 16 ]],km4_splits_ranks[12 - 16 ],1))</f>
        <v>38</v>
      </c>
      <c r="Y54" s="46">
        <f>IF(km4_splits_ranks[[#This Row],[16 -20 ]]="DNF","DNF",RANK(km4_splits_ranks[[#This Row],[16 -20 ]],km4_splits_ranks[16 -20 ],1))</f>
        <v>35</v>
      </c>
      <c r="Z54" s="46">
        <f>IF(km4_splits_ranks[[#This Row],[20 - 24 ]]="DNF","DNF",RANK(km4_splits_ranks[[#This Row],[20 - 24 ]],km4_splits_ranks[20 - 24 ],1))</f>
        <v>21</v>
      </c>
      <c r="AA54" s="46">
        <f>IF(km4_splits_ranks[[#This Row],[24 - 28 ]]="DNF","DNF",RANK(km4_splits_ranks[[#This Row],[24 - 28 ]],km4_splits_ranks[24 - 28 ],1))</f>
        <v>23</v>
      </c>
      <c r="AB54" s="46">
        <f>IF(km4_splits_ranks[[#This Row],[28 - 32 ]]="DNF","DNF",RANK(km4_splits_ranks[[#This Row],[28 - 32 ]],km4_splits_ranks[28 - 32 ],1))</f>
        <v>66</v>
      </c>
      <c r="AC54" s="46">
        <f>IF(km4_splits_ranks[[#This Row],[32 - 36 ]]="DNF","DNF",RANK(km4_splits_ranks[[#This Row],[32 - 36 ]],km4_splits_ranks[32 - 36 ],1))</f>
        <v>63</v>
      </c>
      <c r="AD54" s="46">
        <f>IF(km4_splits_ranks[[#This Row],[36 - 40 ]]="DNF","DNF",RANK(km4_splits_ranks[[#This Row],[36 - 40 ]],km4_splits_ranks[36 - 40 ],1))</f>
        <v>46</v>
      </c>
      <c r="AE54" s="47">
        <f>IF(km4_splits_ranks[[#This Row],[40 - 42 ]]="DNF","DNF",RANK(km4_splits_ranks[[#This Row],[40 - 42 ]],km4_splits_ranks[40 - 42 ],1))</f>
        <v>33</v>
      </c>
      <c r="AF54" s="22">
        <f>km4_splits_ranks[[#This Row],[0 - 4 ]]</f>
        <v>1.6185196759259259E-2</v>
      </c>
      <c r="AG54" s="18">
        <f>IF(km4_splits_ranks[[#This Row],[4 - 8 ]]="DNF","DNF",km4_splits_ranks[[#This Row],[4 km]]+km4_splits_ranks[[#This Row],[4 - 8 ]])</f>
        <v>2.9468645833333331E-2</v>
      </c>
      <c r="AH54" s="18">
        <f>IF(km4_splits_ranks[[#This Row],[8 - 12 ]]="DNF","DNF",km4_splits_ranks[[#This Row],[8 km]]+km4_splits_ranks[[#This Row],[8 - 12 ]])</f>
        <v>4.2762499999999995E-2</v>
      </c>
      <c r="AI54" s="18">
        <f>IF(km4_splits_ranks[[#This Row],[12 - 16 ]]="DNF","DNF",km4_splits_ranks[[#This Row],[12 km]]+km4_splits_ranks[[#This Row],[12 - 16 ]])</f>
        <v>5.6236307870370365E-2</v>
      </c>
      <c r="AJ54" s="18">
        <f>IF(km4_splits_ranks[[#This Row],[16 -20 ]]="DNF","DNF",km4_splits_ranks[[#This Row],[16 km]]+km4_splits_ranks[[#This Row],[16 -20 ]])</f>
        <v>6.9782268518518514E-2</v>
      </c>
      <c r="AK54" s="18">
        <f>IF(km4_splits_ranks[[#This Row],[20 - 24 ]]="DNF","DNF",km4_splits_ranks[[#This Row],[20 km]]+km4_splits_ranks[[#This Row],[20 - 24 ]])</f>
        <v>8.3186504629629621E-2</v>
      </c>
      <c r="AL54" s="18">
        <f>IF(km4_splits_ranks[[#This Row],[24 - 28 ]]="DNF","DNF",km4_splits_ranks[[#This Row],[24 km]]+km4_splits_ranks[[#This Row],[24 - 28 ]])</f>
        <v>9.6923229166666652E-2</v>
      </c>
      <c r="AM54" s="18">
        <f>IF(km4_splits_ranks[[#This Row],[28 - 32 ]]="DNF","DNF",km4_splits_ranks[[#This Row],[28 km]]+km4_splits_ranks[[#This Row],[28 - 32 ]])</f>
        <v>0.11309093749999999</v>
      </c>
      <c r="AN54" s="18">
        <f>IF(km4_splits_ranks[[#This Row],[32 - 36 ]]="DNF","DNF",km4_splits_ranks[[#This Row],[32 km]]+km4_splits_ranks[[#This Row],[32 - 36 ]])</f>
        <v>0.1297090162037037</v>
      </c>
      <c r="AO54" s="18">
        <f>IF(km4_splits_ranks[[#This Row],[36 - 40 ]]="DNF","DNF",km4_splits_ranks[[#This Row],[36 km]]+km4_splits_ranks[[#This Row],[36 - 40 ]])</f>
        <v>0.14609255787037037</v>
      </c>
      <c r="AP54" s="23">
        <f>IF(km4_splits_ranks[[#This Row],[40 - 42 ]]="DNF","DNF",km4_splits_ranks[[#This Row],[40 km]]+km4_splits_ranks[[#This Row],[40 - 42 ]])</f>
        <v>0.15344604166666667</v>
      </c>
      <c r="AQ54" s="48">
        <f>IF(km4_splits_ranks[[#This Row],[4 km]]="DNF","DNF",RANK(km4_splits_ranks[[#This Row],[4 km]],km4_splits_ranks[4 km],1))</f>
        <v>90</v>
      </c>
      <c r="AR54" s="49">
        <f>IF(km4_splits_ranks[[#This Row],[8 km]]="DNF","DNF",RANK(km4_splits_ranks[[#This Row],[8 km]],km4_splits_ranks[8 km],1))</f>
        <v>73</v>
      </c>
      <c r="AS54" s="49">
        <f>IF(km4_splits_ranks[[#This Row],[12 km]]="DNF","DNF",RANK(km4_splits_ranks[[#This Row],[12 km]],km4_splits_ranks[12 km],1))</f>
        <v>68</v>
      </c>
      <c r="AT54" s="49">
        <f>IF(km4_splits_ranks[[#This Row],[16 km]]="DNF","DNF",RANK(km4_splits_ranks[[#This Row],[16 km]],km4_splits_ranks[16 km],1))</f>
        <v>62</v>
      </c>
      <c r="AU54" s="49">
        <f>IF(km4_splits_ranks[[#This Row],[20 km]]="DNF","DNF",RANK(km4_splits_ranks[[#This Row],[20 km]],km4_splits_ranks[20 km],1))</f>
        <v>51</v>
      </c>
      <c r="AV54" s="49">
        <f>IF(km4_splits_ranks[[#This Row],[24 km]]="DNF","DNF",RANK(km4_splits_ranks[[#This Row],[24 km]],km4_splits_ranks[24 km],1))</f>
        <v>46</v>
      </c>
      <c r="AW54" s="49">
        <f>IF(km4_splits_ranks[[#This Row],[28 km]]="DNF","DNF",RANK(km4_splits_ranks[[#This Row],[28 km]],km4_splits_ranks[28 km],1))</f>
        <v>41</v>
      </c>
      <c r="AX54" s="49">
        <f>IF(km4_splits_ranks[[#This Row],[32 km]]="DNF","DNF",RANK(km4_splits_ranks[[#This Row],[32 km]],km4_splits_ranks[32 km],1))</f>
        <v>46</v>
      </c>
      <c r="AY54" s="49">
        <f>IF(km4_splits_ranks[[#This Row],[36 km]]="DNF","DNF",RANK(km4_splits_ranks[[#This Row],[36 km]],km4_splits_ranks[36 km],1))</f>
        <v>52</v>
      </c>
      <c r="AZ54" s="49">
        <f>IF(km4_splits_ranks[[#This Row],[40 km]]="DNF","DNF",RANK(km4_splits_ranks[[#This Row],[40 km]],km4_splits_ranks[40 km],1))</f>
        <v>51</v>
      </c>
      <c r="BA54" s="49">
        <f>IF(km4_splits_ranks[[#This Row],[42 km]]="DNF","DNF",RANK(km4_splits_ranks[[#This Row],[42 km]],km4_splits_ranks[42 km],1))</f>
        <v>49</v>
      </c>
    </row>
    <row r="55" spans="2:53" x14ac:dyDescent="0.2">
      <c r="B55" s="4">
        <f>laps_times[[#This Row],[poř]]</f>
        <v>50</v>
      </c>
      <c r="C55" s="1">
        <f>laps_times[[#This Row],[s.č.]]</f>
        <v>48</v>
      </c>
      <c r="D55" s="1" t="str">
        <f>laps_times[[#This Row],[jméno]]</f>
        <v>Študlar Jiří</v>
      </c>
      <c r="E55" s="2">
        <f>laps_times[[#This Row],[roč]]</f>
        <v>1976</v>
      </c>
      <c r="F55" s="2" t="str">
        <f>laps_times[[#This Row],[kat]]</f>
        <v>MA</v>
      </c>
      <c r="G55" s="2">
        <f>laps_times[[#This Row],[poř_kat]]</f>
        <v>13</v>
      </c>
      <c r="H55" s="1" t="str">
        <f>laps_times[[#This Row],[klub]]</f>
        <v>Cyklo Velešín</v>
      </c>
      <c r="I55" s="6">
        <f>laps_times[[#This Row],[celk. čas]]</f>
        <v>0.15368049768518519</v>
      </c>
      <c r="J55" s="29">
        <f>SUM(laps_times[[#This Row],[1]:[6]])</f>
        <v>1.3593287037037037E-2</v>
      </c>
      <c r="K55" s="30">
        <f>SUM(laps_times[[#This Row],[7]:[12]])</f>
        <v>1.2842893518518521E-2</v>
      </c>
      <c r="L55" s="30">
        <f>SUM(laps_times[[#This Row],[13]:[18]])</f>
        <v>1.2636226851851852E-2</v>
      </c>
      <c r="M55" s="30">
        <f>SUM(laps_times[[#This Row],[19]:[24]])</f>
        <v>1.3139432870370371E-2</v>
      </c>
      <c r="N55" s="30">
        <f>SUM(laps_times[[#This Row],[25]:[30]])</f>
        <v>1.3151319444444443E-2</v>
      </c>
      <c r="O55" s="30">
        <f>SUM(laps_times[[#This Row],[31]:[36]])</f>
        <v>1.3712650462962963E-2</v>
      </c>
      <c r="P55" s="30">
        <f>SUM(laps_times[[#This Row],[37]:[42]])</f>
        <v>1.5126342592592592E-2</v>
      </c>
      <c r="Q55" s="30">
        <f>SUM(laps_times[[#This Row],[43]:[48]])</f>
        <v>1.6298854166666668E-2</v>
      </c>
      <c r="R55" s="30">
        <f>SUM(laps_times[[#This Row],[49]:[54]])</f>
        <v>1.6566689814814815E-2</v>
      </c>
      <c r="S55" s="30">
        <f>SUM(laps_times[[#This Row],[55]:[60]])</f>
        <v>1.7881168981481482E-2</v>
      </c>
      <c r="T55" s="31">
        <f>SUM(laps_times[[#This Row],[61]:[63]])</f>
        <v>8.7316319444444446E-3</v>
      </c>
      <c r="U55" s="45">
        <f>IF(km4_splits_ranks[[#This Row],[0 - 4 ]]="DNF","DNF",RANK(km4_splits_ranks[[#This Row],[0 - 4 ]],km4_splits_ranks[0 - 4 ],1))</f>
        <v>28</v>
      </c>
      <c r="V55" s="46">
        <f>IF(km4_splits_ranks[[#This Row],[4 - 8 ]]="DNF","DNF",RANK(km4_splits_ranks[[#This Row],[4 - 8 ]],km4_splits_ranks[4 - 8 ],1))</f>
        <v>25</v>
      </c>
      <c r="W55" s="46">
        <f>IF(km4_splits_ranks[[#This Row],[8 - 12 ]]="DNF","DNF",RANK(km4_splits_ranks[[#This Row],[8 - 12 ]],km4_splits_ranks[8 - 12 ],1))</f>
        <v>20</v>
      </c>
      <c r="X55" s="46">
        <f>IF(km4_splits_ranks[[#This Row],[12 - 16 ]]="DNF","DNF",RANK(km4_splits_ranks[[#This Row],[12 - 16 ]],km4_splits_ranks[12 - 16 ],1))</f>
        <v>24</v>
      </c>
      <c r="Y55" s="46">
        <f>IF(km4_splits_ranks[[#This Row],[16 -20 ]]="DNF","DNF",RANK(km4_splits_ranks[[#This Row],[16 -20 ]],km4_splits_ranks[16 -20 ],1))</f>
        <v>20</v>
      </c>
      <c r="Z55" s="46">
        <f>IF(km4_splits_ranks[[#This Row],[20 - 24 ]]="DNF","DNF",RANK(km4_splits_ranks[[#This Row],[20 - 24 ]],km4_splits_ranks[20 - 24 ],1))</f>
        <v>31</v>
      </c>
      <c r="AA55" s="46">
        <f>IF(km4_splits_ranks[[#This Row],[24 - 28 ]]="DNF","DNF",RANK(km4_splits_ranks[[#This Row],[24 - 28 ]],km4_splits_ranks[24 - 28 ],1))</f>
        <v>59</v>
      </c>
      <c r="AB55" s="46">
        <f>IF(km4_splits_ranks[[#This Row],[28 - 32 ]]="DNF","DNF",RANK(km4_splits_ranks[[#This Row],[28 - 32 ]],km4_splits_ranks[28 - 32 ],1))</f>
        <v>68</v>
      </c>
      <c r="AC55" s="46">
        <f>IF(km4_splits_ranks[[#This Row],[32 - 36 ]]="DNF","DNF",RANK(km4_splits_ranks[[#This Row],[32 - 36 ]],km4_splits_ranks[32 - 36 ],1))</f>
        <v>61</v>
      </c>
      <c r="AD55" s="46">
        <f>IF(km4_splits_ranks[[#This Row],[36 - 40 ]]="DNF","DNF",RANK(km4_splits_ranks[[#This Row],[36 - 40 ]],km4_splits_ranks[36 - 40 ],1))</f>
        <v>66</v>
      </c>
      <c r="AE55" s="47">
        <f>IF(km4_splits_ranks[[#This Row],[40 - 42 ]]="DNF","DNF",RANK(km4_splits_ranks[[#This Row],[40 - 42 ]],km4_splits_ranks[40 - 42 ],1))</f>
        <v>70</v>
      </c>
      <c r="AF55" s="22">
        <f>km4_splits_ranks[[#This Row],[0 - 4 ]]</f>
        <v>1.3593287037037037E-2</v>
      </c>
      <c r="AG55" s="18">
        <f>IF(km4_splits_ranks[[#This Row],[4 - 8 ]]="DNF","DNF",km4_splits_ranks[[#This Row],[4 km]]+km4_splits_ranks[[#This Row],[4 - 8 ]])</f>
        <v>2.6436180555555557E-2</v>
      </c>
      <c r="AH55" s="18">
        <f>IF(km4_splits_ranks[[#This Row],[8 - 12 ]]="DNF","DNF",km4_splits_ranks[[#This Row],[8 km]]+km4_splits_ranks[[#This Row],[8 - 12 ]])</f>
        <v>3.907240740740741E-2</v>
      </c>
      <c r="AI55" s="18">
        <f>IF(km4_splits_ranks[[#This Row],[12 - 16 ]]="DNF","DNF",km4_splits_ranks[[#This Row],[12 km]]+km4_splits_ranks[[#This Row],[12 - 16 ]])</f>
        <v>5.2211840277777782E-2</v>
      </c>
      <c r="AJ55" s="18">
        <f>IF(km4_splits_ranks[[#This Row],[16 -20 ]]="DNF","DNF",km4_splits_ranks[[#This Row],[16 km]]+km4_splits_ranks[[#This Row],[16 -20 ]])</f>
        <v>6.536315972222223E-2</v>
      </c>
      <c r="AK55" s="18">
        <f>IF(km4_splits_ranks[[#This Row],[20 - 24 ]]="DNF","DNF",km4_splits_ranks[[#This Row],[20 km]]+km4_splits_ranks[[#This Row],[20 - 24 ]])</f>
        <v>7.9075810185185197E-2</v>
      </c>
      <c r="AL55" s="18">
        <f>IF(km4_splits_ranks[[#This Row],[24 - 28 ]]="DNF","DNF",km4_splits_ranks[[#This Row],[24 km]]+km4_splits_ranks[[#This Row],[24 - 28 ]])</f>
        <v>9.4202152777777784E-2</v>
      </c>
      <c r="AM55" s="18">
        <f>IF(km4_splits_ranks[[#This Row],[28 - 32 ]]="DNF","DNF",km4_splits_ranks[[#This Row],[28 km]]+km4_splits_ranks[[#This Row],[28 - 32 ]])</f>
        <v>0.11050100694444445</v>
      </c>
      <c r="AN55" s="18">
        <f>IF(km4_splits_ranks[[#This Row],[32 - 36 ]]="DNF","DNF",km4_splits_ranks[[#This Row],[32 km]]+km4_splits_ranks[[#This Row],[32 - 36 ]])</f>
        <v>0.12706769675925927</v>
      </c>
      <c r="AO55" s="18">
        <f>IF(km4_splits_ranks[[#This Row],[36 - 40 ]]="DNF","DNF",km4_splits_ranks[[#This Row],[36 km]]+km4_splits_ranks[[#This Row],[36 - 40 ]])</f>
        <v>0.14494886574074076</v>
      </c>
      <c r="AP55" s="23">
        <f>IF(km4_splits_ranks[[#This Row],[40 - 42 ]]="DNF","DNF",km4_splits_ranks[[#This Row],[40 km]]+km4_splits_ranks[[#This Row],[40 - 42 ]])</f>
        <v>0.15368049768518521</v>
      </c>
      <c r="AQ55" s="48">
        <f>IF(km4_splits_ranks[[#This Row],[4 km]]="DNF","DNF",RANK(km4_splits_ranks[[#This Row],[4 km]],km4_splits_ranks[4 km],1))</f>
        <v>28</v>
      </c>
      <c r="AR55" s="49">
        <f>IF(km4_splits_ranks[[#This Row],[8 km]]="DNF","DNF",RANK(km4_splits_ranks[[#This Row],[8 km]],km4_splits_ranks[8 km],1))</f>
        <v>26</v>
      </c>
      <c r="AS55" s="49">
        <f>IF(km4_splits_ranks[[#This Row],[12 km]]="DNF","DNF",RANK(km4_splits_ranks[[#This Row],[12 km]],km4_splits_ranks[12 km],1))</f>
        <v>24</v>
      </c>
      <c r="AT55" s="49">
        <f>IF(km4_splits_ranks[[#This Row],[16 km]]="DNF","DNF",RANK(km4_splits_ranks[[#This Row],[16 km]],km4_splits_ranks[16 km],1))</f>
        <v>23</v>
      </c>
      <c r="AU55" s="49">
        <f>IF(km4_splits_ranks[[#This Row],[20 km]]="DNF","DNF",RANK(km4_splits_ranks[[#This Row],[20 km]],km4_splits_ranks[20 km],1))</f>
        <v>22</v>
      </c>
      <c r="AV55" s="49">
        <f>IF(km4_splits_ranks[[#This Row],[24 km]]="DNF","DNF",RANK(km4_splits_ranks[[#This Row],[24 km]],km4_splits_ranks[24 km],1))</f>
        <v>22</v>
      </c>
      <c r="AW55" s="49">
        <f>IF(km4_splits_ranks[[#This Row],[28 km]]="DNF","DNF",RANK(km4_splits_ranks[[#This Row],[28 km]],km4_splits_ranks[28 km],1))</f>
        <v>25</v>
      </c>
      <c r="AX55" s="49">
        <f>IF(km4_splits_ranks[[#This Row],[32 km]]="DNF","DNF",RANK(km4_splits_ranks[[#This Row],[32 km]],km4_splits_ranks[32 km],1))</f>
        <v>33</v>
      </c>
      <c r="AY55" s="49">
        <f>IF(km4_splits_ranks[[#This Row],[36 km]]="DNF","DNF",RANK(km4_splits_ranks[[#This Row],[36 km]],km4_splits_ranks[36 km],1))</f>
        <v>38</v>
      </c>
      <c r="AZ55" s="49">
        <f>IF(km4_splits_ranks[[#This Row],[40 km]]="DNF","DNF",RANK(km4_splits_ranks[[#This Row],[40 km]],km4_splits_ranks[40 km],1))</f>
        <v>45</v>
      </c>
      <c r="BA55" s="49">
        <f>IF(km4_splits_ranks[[#This Row],[42 km]]="DNF","DNF",RANK(km4_splits_ranks[[#This Row],[42 km]],km4_splits_ranks[42 km],1))</f>
        <v>50</v>
      </c>
    </row>
    <row r="56" spans="2:53" x14ac:dyDescent="0.2">
      <c r="B56" s="4">
        <f>laps_times[[#This Row],[poř]]</f>
        <v>51</v>
      </c>
      <c r="C56" s="1">
        <f>laps_times[[#This Row],[s.č.]]</f>
        <v>57</v>
      </c>
      <c r="D56" s="1" t="str">
        <f>laps_times[[#This Row],[jméno]]</f>
        <v>Macek Tomáš</v>
      </c>
      <c r="E56" s="2">
        <f>laps_times[[#This Row],[roč]]</f>
        <v>1979</v>
      </c>
      <c r="F56" s="2" t="str">
        <f>laps_times[[#This Row],[kat]]</f>
        <v>MA</v>
      </c>
      <c r="G56" s="2">
        <f>laps_times[[#This Row],[poř_kat]]</f>
        <v>14</v>
      </c>
      <c r="H56" s="1" t="str">
        <f>laps_times[[#This Row],[klub]]</f>
        <v>AC Mageo</v>
      </c>
      <c r="I56" s="6">
        <f>laps_times[[#This Row],[celk. čas]]</f>
        <v>0.15375913194444443</v>
      </c>
      <c r="J56" s="29">
        <f>SUM(laps_times[[#This Row],[1]:[6]])</f>
        <v>1.4463981481481482E-2</v>
      </c>
      <c r="K56" s="30">
        <f>SUM(laps_times[[#This Row],[7]:[12]])</f>
        <v>1.3928425925925926E-2</v>
      </c>
      <c r="L56" s="30">
        <f>SUM(laps_times[[#This Row],[13]:[18]])</f>
        <v>1.3922858796296296E-2</v>
      </c>
      <c r="M56" s="30">
        <f>SUM(laps_times[[#This Row],[19]:[24]])</f>
        <v>1.3765219907407408E-2</v>
      </c>
      <c r="N56" s="30">
        <f>SUM(laps_times[[#This Row],[25]:[30]])</f>
        <v>1.3941724537037037E-2</v>
      </c>
      <c r="O56" s="30">
        <f>SUM(laps_times[[#This Row],[31]:[36]])</f>
        <v>1.4548726851851851E-2</v>
      </c>
      <c r="P56" s="30">
        <f>SUM(laps_times[[#This Row],[37]:[42]])</f>
        <v>1.3974525462962961E-2</v>
      </c>
      <c r="Q56" s="30">
        <f>SUM(laps_times[[#This Row],[43]:[48]])</f>
        <v>1.4597314814814815E-2</v>
      </c>
      <c r="R56" s="30">
        <f>SUM(laps_times[[#This Row],[49]:[54]])</f>
        <v>1.5765532407407409E-2</v>
      </c>
      <c r="S56" s="30">
        <f>SUM(laps_times[[#This Row],[55]:[60]])</f>
        <v>1.6661805555555558E-2</v>
      </c>
      <c r="T56" s="31">
        <f>SUM(laps_times[[#This Row],[61]:[63]])</f>
        <v>8.1890162037037053E-3</v>
      </c>
      <c r="U56" s="45">
        <f>IF(km4_splits_ranks[[#This Row],[0 - 4 ]]="DNF","DNF",RANK(km4_splits_ranks[[#This Row],[0 - 4 ]],km4_splits_ranks[0 - 4 ],1))</f>
        <v>59</v>
      </c>
      <c r="V56" s="46">
        <f>IF(km4_splits_ranks[[#This Row],[4 - 8 ]]="DNF","DNF",RANK(km4_splits_ranks[[#This Row],[4 - 8 ]],km4_splits_ranks[4 - 8 ],1))</f>
        <v>62</v>
      </c>
      <c r="W56" s="46">
        <f>IF(km4_splits_ranks[[#This Row],[8 - 12 ]]="DNF","DNF",RANK(km4_splits_ranks[[#This Row],[8 - 12 ]],km4_splits_ranks[8 - 12 ],1))</f>
        <v>61</v>
      </c>
      <c r="X56" s="46">
        <f>IF(km4_splits_ranks[[#This Row],[12 - 16 ]]="DNF","DNF",RANK(km4_splits_ranks[[#This Row],[12 - 16 ]],km4_splits_ranks[12 - 16 ],1))</f>
        <v>48</v>
      </c>
      <c r="Y56" s="46">
        <f>IF(km4_splits_ranks[[#This Row],[16 -20 ]]="DNF","DNF",RANK(km4_splits_ranks[[#This Row],[16 -20 ]],km4_splits_ranks[16 -20 ],1))</f>
        <v>46</v>
      </c>
      <c r="Z56" s="46">
        <f>IF(km4_splits_ranks[[#This Row],[20 - 24 ]]="DNF","DNF",RANK(km4_splits_ranks[[#This Row],[20 - 24 ]],km4_splits_ranks[20 - 24 ],1))</f>
        <v>56</v>
      </c>
      <c r="AA56" s="46">
        <f>IF(km4_splits_ranks[[#This Row],[24 - 28 ]]="DNF","DNF",RANK(km4_splits_ranks[[#This Row],[24 - 28 ]],km4_splits_ranks[24 - 28 ],1))</f>
        <v>29</v>
      </c>
      <c r="AB56" s="46">
        <f>IF(km4_splits_ranks[[#This Row],[28 - 32 ]]="DNF","DNF",RANK(km4_splits_ranks[[#This Row],[28 - 32 ]],km4_splits_ranks[28 - 32 ],1))</f>
        <v>33</v>
      </c>
      <c r="AC56" s="46">
        <f>IF(km4_splits_ranks[[#This Row],[32 - 36 ]]="DNF","DNF",RANK(km4_splits_ranks[[#This Row],[32 - 36 ]],km4_splits_ranks[32 - 36 ],1))</f>
        <v>47</v>
      </c>
      <c r="AD56" s="46">
        <f>IF(km4_splits_ranks[[#This Row],[36 - 40 ]]="DNF","DNF",RANK(km4_splits_ranks[[#This Row],[36 - 40 ]],km4_splits_ranks[36 - 40 ],1))</f>
        <v>50</v>
      </c>
      <c r="AE56" s="47">
        <f>IF(km4_splits_ranks[[#This Row],[40 - 42 ]]="DNF","DNF",RANK(km4_splits_ranks[[#This Row],[40 - 42 ]],km4_splits_ranks[40 - 42 ],1))</f>
        <v>57</v>
      </c>
      <c r="AF56" s="22">
        <f>km4_splits_ranks[[#This Row],[0 - 4 ]]</f>
        <v>1.4463981481481482E-2</v>
      </c>
      <c r="AG56" s="18">
        <f>IF(km4_splits_ranks[[#This Row],[4 - 8 ]]="DNF","DNF",km4_splits_ranks[[#This Row],[4 km]]+km4_splits_ranks[[#This Row],[4 - 8 ]])</f>
        <v>2.8392407407407408E-2</v>
      </c>
      <c r="AH56" s="18">
        <f>IF(km4_splits_ranks[[#This Row],[8 - 12 ]]="DNF","DNF",km4_splits_ranks[[#This Row],[8 km]]+km4_splits_ranks[[#This Row],[8 - 12 ]])</f>
        <v>4.2315266203703704E-2</v>
      </c>
      <c r="AI56" s="18">
        <f>IF(km4_splits_ranks[[#This Row],[12 - 16 ]]="DNF","DNF",km4_splits_ranks[[#This Row],[12 km]]+km4_splits_ranks[[#This Row],[12 - 16 ]])</f>
        <v>5.6080486111111112E-2</v>
      </c>
      <c r="AJ56" s="18">
        <f>IF(km4_splits_ranks[[#This Row],[16 -20 ]]="DNF","DNF",km4_splits_ranks[[#This Row],[16 km]]+km4_splits_ranks[[#This Row],[16 -20 ]])</f>
        <v>7.0022210648148148E-2</v>
      </c>
      <c r="AK56" s="18">
        <f>IF(km4_splits_ranks[[#This Row],[20 - 24 ]]="DNF","DNF",km4_splits_ranks[[#This Row],[20 km]]+km4_splits_ranks[[#This Row],[20 - 24 ]])</f>
        <v>8.4570937499999999E-2</v>
      </c>
      <c r="AL56" s="18">
        <f>IF(km4_splits_ranks[[#This Row],[24 - 28 ]]="DNF","DNF",km4_splits_ranks[[#This Row],[24 km]]+km4_splits_ranks[[#This Row],[24 - 28 ]])</f>
        <v>9.854546296296296E-2</v>
      </c>
      <c r="AM56" s="18">
        <f>IF(km4_splits_ranks[[#This Row],[28 - 32 ]]="DNF","DNF",km4_splits_ranks[[#This Row],[28 km]]+km4_splits_ranks[[#This Row],[28 - 32 ]])</f>
        <v>0.11314277777777777</v>
      </c>
      <c r="AN56" s="18">
        <f>IF(km4_splits_ranks[[#This Row],[32 - 36 ]]="DNF","DNF",km4_splits_ranks[[#This Row],[32 km]]+km4_splits_ranks[[#This Row],[32 - 36 ]])</f>
        <v>0.12890831018518517</v>
      </c>
      <c r="AO56" s="18">
        <f>IF(km4_splits_ranks[[#This Row],[36 - 40 ]]="DNF","DNF",km4_splits_ranks[[#This Row],[36 km]]+km4_splits_ranks[[#This Row],[36 - 40 ]])</f>
        <v>0.14557011574074072</v>
      </c>
      <c r="AP56" s="23">
        <f>IF(km4_splits_ranks[[#This Row],[40 - 42 ]]="DNF","DNF",km4_splits_ranks[[#This Row],[40 km]]+km4_splits_ranks[[#This Row],[40 - 42 ]])</f>
        <v>0.15375913194444443</v>
      </c>
      <c r="AQ56" s="48">
        <f>IF(km4_splits_ranks[[#This Row],[4 km]]="DNF","DNF",RANK(km4_splits_ranks[[#This Row],[4 km]],km4_splits_ranks[4 km],1))</f>
        <v>59</v>
      </c>
      <c r="AR56" s="49">
        <f>IF(km4_splits_ranks[[#This Row],[8 km]]="DNF","DNF",RANK(km4_splits_ranks[[#This Row],[8 km]],km4_splits_ranks[8 km],1))</f>
        <v>60</v>
      </c>
      <c r="AS56" s="49">
        <f>IF(km4_splits_ranks[[#This Row],[12 km]]="DNF","DNF",RANK(km4_splits_ranks[[#This Row],[12 km]],km4_splits_ranks[12 km],1))</f>
        <v>62</v>
      </c>
      <c r="AT56" s="49">
        <f>IF(km4_splits_ranks[[#This Row],[16 km]]="DNF","DNF",RANK(km4_splits_ranks[[#This Row],[16 km]],km4_splits_ranks[16 km],1))</f>
        <v>59</v>
      </c>
      <c r="AU56" s="49">
        <f>IF(km4_splits_ranks[[#This Row],[20 km]]="DNF","DNF",RANK(km4_splits_ranks[[#This Row],[20 km]],km4_splits_ranks[20 km],1))</f>
        <v>54</v>
      </c>
      <c r="AV56" s="49">
        <f>IF(km4_splits_ranks[[#This Row],[24 km]]="DNF","DNF",RANK(km4_splits_ranks[[#This Row],[24 km]],km4_splits_ranks[24 km],1))</f>
        <v>55</v>
      </c>
      <c r="AW56" s="49">
        <f>IF(km4_splits_ranks[[#This Row],[28 km]]="DNF","DNF",RANK(km4_splits_ranks[[#This Row],[28 km]],km4_splits_ranks[28 km],1))</f>
        <v>50</v>
      </c>
      <c r="AX56" s="49">
        <f>IF(km4_splits_ranks[[#This Row],[32 km]]="DNF","DNF",RANK(km4_splits_ranks[[#This Row],[32 km]],km4_splits_ranks[32 km],1))</f>
        <v>47</v>
      </c>
      <c r="AY56" s="49">
        <f>IF(km4_splits_ranks[[#This Row],[36 km]]="DNF","DNF",RANK(km4_splits_ranks[[#This Row],[36 km]],km4_splits_ranks[36 km],1))</f>
        <v>44</v>
      </c>
      <c r="AZ56" s="49">
        <f>IF(km4_splits_ranks[[#This Row],[40 km]]="DNF","DNF",RANK(km4_splits_ranks[[#This Row],[40 km]],km4_splits_ranks[40 km],1))</f>
        <v>50</v>
      </c>
      <c r="BA56" s="49">
        <f>IF(km4_splits_ranks[[#This Row],[42 km]]="DNF","DNF",RANK(km4_splits_ranks[[#This Row],[42 km]],km4_splits_ranks[42 km],1))</f>
        <v>51</v>
      </c>
    </row>
    <row r="57" spans="2:53" x14ac:dyDescent="0.2">
      <c r="B57" s="4">
        <f>laps_times[[#This Row],[poř]]</f>
        <v>52</v>
      </c>
      <c r="C57" s="1">
        <f>laps_times[[#This Row],[s.č.]]</f>
        <v>80</v>
      </c>
      <c r="D57" s="1" t="str">
        <f>laps_times[[#This Row],[jméno]]</f>
        <v>Maršík Miloš</v>
      </c>
      <c r="E57" s="2">
        <f>laps_times[[#This Row],[roč]]</f>
        <v>1966</v>
      </c>
      <c r="F57" s="2" t="str">
        <f>laps_times[[#This Row],[kat]]</f>
        <v>MB</v>
      </c>
      <c r="G57" s="2">
        <f>laps_times[[#This Row],[poř_kat]]</f>
        <v>22</v>
      </c>
      <c r="H57" s="1" t="str">
        <f>laps_times[[#This Row],[klub]]</f>
        <v>TC Dvořák Č. Budějovice</v>
      </c>
      <c r="I57" s="6">
        <f>laps_times[[#This Row],[celk. čas]]</f>
        <v>0.15476525462962962</v>
      </c>
      <c r="J57" s="29">
        <f>SUM(laps_times[[#This Row],[1]:[6]])</f>
        <v>1.4180937500000001E-2</v>
      </c>
      <c r="K57" s="30">
        <f>SUM(laps_times[[#This Row],[7]:[12]])</f>
        <v>1.3766018518518518E-2</v>
      </c>
      <c r="L57" s="30">
        <f>SUM(laps_times[[#This Row],[13]:[18]])</f>
        <v>1.3907187499999999E-2</v>
      </c>
      <c r="M57" s="30">
        <f>SUM(laps_times[[#This Row],[19]:[24]])</f>
        <v>1.4030335648148148E-2</v>
      </c>
      <c r="N57" s="30">
        <f>SUM(laps_times[[#This Row],[25]:[30]])</f>
        <v>1.4149745370370372E-2</v>
      </c>
      <c r="O57" s="30">
        <f>SUM(laps_times[[#This Row],[31]:[36]])</f>
        <v>1.4534178240740742E-2</v>
      </c>
      <c r="P57" s="30">
        <f>SUM(laps_times[[#This Row],[37]:[42]])</f>
        <v>1.4672997685185186E-2</v>
      </c>
      <c r="Q57" s="30">
        <f>SUM(laps_times[[#This Row],[43]:[48]])</f>
        <v>1.522238425925926E-2</v>
      </c>
      <c r="R57" s="30">
        <f>SUM(laps_times[[#This Row],[49]:[54]])</f>
        <v>1.5855972222222223E-2</v>
      </c>
      <c r="S57" s="30">
        <f>SUM(laps_times[[#This Row],[55]:[60]])</f>
        <v>1.6724085648148146E-2</v>
      </c>
      <c r="T57" s="31">
        <f>SUM(laps_times[[#This Row],[61]:[63]])</f>
        <v>7.721412037037037E-3</v>
      </c>
      <c r="U57" s="45">
        <f>IF(km4_splits_ranks[[#This Row],[0 - 4 ]]="DNF","DNF",RANK(km4_splits_ranks[[#This Row],[0 - 4 ]],km4_splits_ranks[0 - 4 ],1))</f>
        <v>47</v>
      </c>
      <c r="V57" s="46">
        <f>IF(km4_splits_ranks[[#This Row],[4 - 8 ]]="DNF","DNF",RANK(km4_splits_ranks[[#This Row],[4 - 8 ]],km4_splits_ranks[4 - 8 ],1))</f>
        <v>56</v>
      </c>
      <c r="W57" s="46">
        <f>IF(km4_splits_ranks[[#This Row],[8 - 12 ]]="DNF","DNF",RANK(km4_splits_ranks[[#This Row],[8 - 12 ]],km4_splits_ranks[8 - 12 ],1))</f>
        <v>59</v>
      </c>
      <c r="X57" s="46">
        <f>IF(km4_splits_ranks[[#This Row],[12 - 16 ]]="DNF","DNF",RANK(km4_splits_ranks[[#This Row],[12 - 16 ]],km4_splits_ranks[12 - 16 ],1))</f>
        <v>57</v>
      </c>
      <c r="Y57" s="46">
        <f>IF(km4_splits_ranks[[#This Row],[16 -20 ]]="DNF","DNF",RANK(km4_splits_ranks[[#This Row],[16 -20 ]],km4_splits_ranks[16 -20 ],1))</f>
        <v>53</v>
      </c>
      <c r="Z57" s="46">
        <f>IF(km4_splits_ranks[[#This Row],[20 - 24 ]]="DNF","DNF",RANK(km4_splits_ranks[[#This Row],[20 - 24 ]],km4_splits_ranks[20 - 24 ],1))</f>
        <v>55</v>
      </c>
      <c r="AA57" s="46">
        <f>IF(km4_splits_ranks[[#This Row],[24 - 28 ]]="DNF","DNF",RANK(km4_splits_ranks[[#This Row],[24 - 28 ]],km4_splits_ranks[24 - 28 ],1))</f>
        <v>48</v>
      </c>
      <c r="AB57" s="46">
        <f>IF(km4_splits_ranks[[#This Row],[28 - 32 ]]="DNF","DNF",RANK(km4_splits_ranks[[#This Row],[28 - 32 ]],km4_splits_ranks[28 - 32 ],1))</f>
        <v>50</v>
      </c>
      <c r="AC57" s="46">
        <f>IF(km4_splits_ranks[[#This Row],[32 - 36 ]]="DNF","DNF",RANK(km4_splits_ranks[[#This Row],[32 - 36 ]],km4_splits_ranks[32 - 36 ],1))</f>
        <v>51</v>
      </c>
      <c r="AD57" s="46">
        <f>IF(km4_splits_ranks[[#This Row],[36 - 40 ]]="DNF","DNF",RANK(km4_splits_ranks[[#This Row],[36 - 40 ]],km4_splits_ranks[36 - 40 ],1))</f>
        <v>51</v>
      </c>
      <c r="AE57" s="47">
        <f>IF(km4_splits_ranks[[#This Row],[40 - 42 ]]="DNF","DNF",RANK(km4_splits_ranks[[#This Row],[40 - 42 ]],km4_splits_ranks[40 - 42 ],1))</f>
        <v>44</v>
      </c>
      <c r="AF57" s="22">
        <f>km4_splits_ranks[[#This Row],[0 - 4 ]]</f>
        <v>1.4180937500000001E-2</v>
      </c>
      <c r="AG57" s="18">
        <f>IF(km4_splits_ranks[[#This Row],[4 - 8 ]]="DNF","DNF",km4_splits_ranks[[#This Row],[4 km]]+km4_splits_ranks[[#This Row],[4 - 8 ]])</f>
        <v>2.7946956018518519E-2</v>
      </c>
      <c r="AH57" s="18">
        <f>IF(km4_splits_ranks[[#This Row],[8 - 12 ]]="DNF","DNF",km4_splits_ranks[[#This Row],[8 km]]+km4_splits_ranks[[#This Row],[8 - 12 ]])</f>
        <v>4.1854143518518516E-2</v>
      </c>
      <c r="AI57" s="18">
        <f>IF(km4_splits_ranks[[#This Row],[12 - 16 ]]="DNF","DNF",km4_splits_ranks[[#This Row],[12 km]]+km4_splits_ranks[[#This Row],[12 - 16 ]])</f>
        <v>5.5884479166666667E-2</v>
      </c>
      <c r="AJ57" s="18">
        <f>IF(km4_splits_ranks[[#This Row],[16 -20 ]]="DNF","DNF",km4_splits_ranks[[#This Row],[16 km]]+km4_splits_ranks[[#This Row],[16 -20 ]])</f>
        <v>7.0034224537037032E-2</v>
      </c>
      <c r="AK57" s="18">
        <f>IF(km4_splits_ranks[[#This Row],[20 - 24 ]]="DNF","DNF",km4_splits_ranks[[#This Row],[20 km]]+km4_splits_ranks[[#This Row],[20 - 24 ]])</f>
        <v>8.4568402777777774E-2</v>
      </c>
      <c r="AL57" s="18">
        <f>IF(km4_splits_ranks[[#This Row],[24 - 28 ]]="DNF","DNF",km4_splits_ranks[[#This Row],[24 km]]+km4_splits_ranks[[#This Row],[24 - 28 ]])</f>
        <v>9.9241400462962953E-2</v>
      </c>
      <c r="AM57" s="18">
        <f>IF(km4_splits_ranks[[#This Row],[28 - 32 ]]="DNF","DNF",km4_splits_ranks[[#This Row],[28 km]]+km4_splits_ranks[[#This Row],[28 - 32 ]])</f>
        <v>0.11446378472222221</v>
      </c>
      <c r="AN57" s="18">
        <f>IF(km4_splits_ranks[[#This Row],[32 - 36 ]]="DNF","DNF",km4_splits_ranks[[#This Row],[32 km]]+km4_splits_ranks[[#This Row],[32 - 36 ]])</f>
        <v>0.13031975694444442</v>
      </c>
      <c r="AO57" s="18">
        <f>IF(km4_splits_ranks[[#This Row],[36 - 40 ]]="DNF","DNF",km4_splits_ranks[[#This Row],[36 km]]+km4_splits_ranks[[#This Row],[36 - 40 ]])</f>
        <v>0.14704384259259257</v>
      </c>
      <c r="AP57" s="23">
        <f>IF(km4_splits_ranks[[#This Row],[40 - 42 ]]="DNF","DNF",km4_splits_ranks[[#This Row],[40 km]]+km4_splits_ranks[[#This Row],[40 - 42 ]])</f>
        <v>0.15476525462962959</v>
      </c>
      <c r="AQ57" s="48">
        <f>IF(km4_splits_ranks[[#This Row],[4 km]]="DNF","DNF",RANK(km4_splits_ranks[[#This Row],[4 km]],km4_splits_ranks[4 km],1))</f>
        <v>47</v>
      </c>
      <c r="AR57" s="49">
        <f>IF(km4_splits_ranks[[#This Row],[8 km]]="DNF","DNF",RANK(km4_splits_ranks[[#This Row],[8 km]],km4_splits_ranks[8 km],1))</f>
        <v>54</v>
      </c>
      <c r="AS57" s="49">
        <f>IF(km4_splits_ranks[[#This Row],[12 km]]="DNF","DNF",RANK(km4_splits_ranks[[#This Row],[12 km]],km4_splits_ranks[12 km],1))</f>
        <v>54</v>
      </c>
      <c r="AT57" s="49">
        <f>IF(km4_splits_ranks[[#This Row],[16 km]]="DNF","DNF",RANK(km4_splits_ranks[[#This Row],[16 km]],km4_splits_ranks[16 km],1))</f>
        <v>56</v>
      </c>
      <c r="AU57" s="49">
        <f>IF(km4_splits_ranks[[#This Row],[20 km]]="DNF","DNF",RANK(km4_splits_ranks[[#This Row],[20 km]],km4_splits_ranks[20 km],1))</f>
        <v>56</v>
      </c>
      <c r="AV57" s="49">
        <f>IF(km4_splits_ranks[[#This Row],[24 km]]="DNF","DNF",RANK(km4_splits_ranks[[#This Row],[24 km]],km4_splits_ranks[24 km],1))</f>
        <v>54</v>
      </c>
      <c r="AW57" s="49">
        <f>IF(km4_splits_ranks[[#This Row],[28 km]]="DNF","DNF",RANK(km4_splits_ranks[[#This Row],[28 km]],km4_splits_ranks[28 km],1))</f>
        <v>55</v>
      </c>
      <c r="AX57" s="49">
        <f>IF(km4_splits_ranks[[#This Row],[32 km]]="DNF","DNF",RANK(km4_splits_ranks[[#This Row],[32 km]],km4_splits_ranks[32 km],1))</f>
        <v>53</v>
      </c>
      <c r="AY57" s="49">
        <f>IF(km4_splits_ranks[[#This Row],[36 km]]="DNF","DNF",RANK(km4_splits_ranks[[#This Row],[36 km]],km4_splits_ranks[36 km],1))</f>
        <v>56</v>
      </c>
      <c r="AZ57" s="49">
        <f>IF(km4_splits_ranks[[#This Row],[40 km]]="DNF","DNF",RANK(km4_splits_ranks[[#This Row],[40 km]],km4_splits_ranks[40 km],1))</f>
        <v>54</v>
      </c>
      <c r="BA57" s="49">
        <f>IF(km4_splits_ranks[[#This Row],[42 km]]="DNF","DNF",RANK(km4_splits_ranks[[#This Row],[42 km]],km4_splits_ranks[42 km],1))</f>
        <v>52</v>
      </c>
    </row>
    <row r="58" spans="2:53" x14ac:dyDescent="0.2">
      <c r="B58" s="4">
        <f>laps_times[[#This Row],[poř]]</f>
        <v>53</v>
      </c>
      <c r="C58" s="1">
        <f>laps_times[[#This Row],[s.č.]]</f>
        <v>113</v>
      </c>
      <c r="D58" s="1" t="str">
        <f>laps_times[[#This Row],[jméno]]</f>
        <v>Hasal Miroslav</v>
      </c>
      <c r="E58" s="2">
        <f>laps_times[[#This Row],[roč]]</f>
        <v>1965</v>
      </c>
      <c r="F58" s="2" t="str">
        <f>laps_times[[#This Row],[kat]]</f>
        <v>MC</v>
      </c>
      <c r="G58" s="2">
        <f>laps_times[[#This Row],[poř_kat]]</f>
        <v>13</v>
      </c>
      <c r="H58" s="1" t="str">
        <f>laps_times[[#This Row],[klub]]</f>
        <v>www.behej.com</v>
      </c>
      <c r="I58" s="6">
        <f>laps_times[[#This Row],[celk. čas]]</f>
        <v>0.1547816898148148</v>
      </c>
      <c r="J58" s="29">
        <f>SUM(laps_times[[#This Row],[1]:[6]])</f>
        <v>1.4243877314814815E-2</v>
      </c>
      <c r="K58" s="30">
        <f>SUM(laps_times[[#This Row],[7]:[12]])</f>
        <v>1.3704282407407408E-2</v>
      </c>
      <c r="L58" s="30">
        <f>SUM(laps_times[[#This Row],[13]:[18]])</f>
        <v>1.3818530092592592E-2</v>
      </c>
      <c r="M58" s="30">
        <f>SUM(laps_times[[#This Row],[19]:[24]])</f>
        <v>1.3767696759259259E-2</v>
      </c>
      <c r="N58" s="30">
        <f>SUM(laps_times[[#This Row],[25]:[30]])</f>
        <v>1.3790879629629629E-2</v>
      </c>
      <c r="O58" s="30">
        <f>SUM(laps_times[[#This Row],[31]:[36]])</f>
        <v>1.4259490740740739E-2</v>
      </c>
      <c r="P58" s="30">
        <f>SUM(laps_times[[#This Row],[37]:[42]])</f>
        <v>1.4743333333333334E-2</v>
      </c>
      <c r="Q58" s="30">
        <f>SUM(laps_times[[#This Row],[43]:[48]])</f>
        <v>1.5165543981481481E-2</v>
      </c>
      <c r="R58" s="30">
        <f>SUM(laps_times[[#This Row],[49]:[54]])</f>
        <v>1.691951388888889E-2</v>
      </c>
      <c r="S58" s="30">
        <f>SUM(laps_times[[#This Row],[55]:[60]])</f>
        <v>1.6545775462962962E-2</v>
      </c>
      <c r="T58" s="31">
        <f>SUM(laps_times[[#This Row],[61]:[63]])</f>
        <v>7.8227662037037033E-3</v>
      </c>
      <c r="U58" s="45">
        <f>IF(km4_splits_ranks[[#This Row],[0 - 4 ]]="DNF","DNF",RANK(km4_splits_ranks[[#This Row],[0 - 4 ]],km4_splits_ranks[0 - 4 ],1))</f>
        <v>53</v>
      </c>
      <c r="V58" s="46">
        <f>IF(km4_splits_ranks[[#This Row],[4 - 8 ]]="DNF","DNF",RANK(km4_splits_ranks[[#This Row],[4 - 8 ]],km4_splits_ranks[4 - 8 ],1))</f>
        <v>52</v>
      </c>
      <c r="W58" s="46">
        <f>IF(km4_splits_ranks[[#This Row],[8 - 12 ]]="DNF","DNF",RANK(km4_splits_ranks[[#This Row],[8 - 12 ]],km4_splits_ranks[8 - 12 ],1))</f>
        <v>56</v>
      </c>
      <c r="X58" s="46">
        <f>IF(km4_splits_ranks[[#This Row],[12 - 16 ]]="DNF","DNF",RANK(km4_splits_ranks[[#This Row],[12 - 16 ]],km4_splits_ranks[12 - 16 ],1))</f>
        <v>49</v>
      </c>
      <c r="Y58" s="46">
        <f>IF(km4_splits_ranks[[#This Row],[16 -20 ]]="DNF","DNF",RANK(km4_splits_ranks[[#This Row],[16 -20 ]],km4_splits_ranks[16 -20 ],1))</f>
        <v>40</v>
      </c>
      <c r="Z58" s="46">
        <f>IF(km4_splits_ranks[[#This Row],[20 - 24 ]]="DNF","DNF",RANK(km4_splits_ranks[[#This Row],[20 - 24 ]],km4_splits_ranks[20 - 24 ],1))</f>
        <v>44</v>
      </c>
      <c r="AA58" s="46">
        <f>IF(km4_splits_ranks[[#This Row],[24 - 28 ]]="DNF","DNF",RANK(km4_splits_ranks[[#This Row],[24 - 28 ]],km4_splits_ranks[24 - 28 ],1))</f>
        <v>49</v>
      </c>
      <c r="AB58" s="46">
        <f>IF(km4_splits_ranks[[#This Row],[28 - 32 ]]="DNF","DNF",RANK(km4_splits_ranks[[#This Row],[28 - 32 ]],km4_splits_ranks[28 - 32 ],1))</f>
        <v>47</v>
      </c>
      <c r="AC58" s="46">
        <f>IF(km4_splits_ranks[[#This Row],[32 - 36 ]]="DNF","DNF",RANK(km4_splits_ranks[[#This Row],[32 - 36 ]],km4_splits_ranks[32 - 36 ],1))</f>
        <v>67</v>
      </c>
      <c r="AD58" s="46">
        <f>IF(km4_splits_ranks[[#This Row],[36 - 40 ]]="DNF","DNF",RANK(km4_splits_ranks[[#This Row],[36 - 40 ]],km4_splits_ranks[36 - 40 ],1))</f>
        <v>49</v>
      </c>
      <c r="AE58" s="47">
        <f>IF(km4_splits_ranks[[#This Row],[40 - 42 ]]="DNF","DNF",RANK(km4_splits_ranks[[#This Row],[40 - 42 ]],km4_splits_ranks[40 - 42 ],1))</f>
        <v>46</v>
      </c>
      <c r="AF58" s="22">
        <f>km4_splits_ranks[[#This Row],[0 - 4 ]]</f>
        <v>1.4243877314814815E-2</v>
      </c>
      <c r="AG58" s="18">
        <f>IF(km4_splits_ranks[[#This Row],[4 - 8 ]]="DNF","DNF",km4_splits_ranks[[#This Row],[4 km]]+km4_splits_ranks[[#This Row],[4 - 8 ]])</f>
        <v>2.7948159722222223E-2</v>
      </c>
      <c r="AH58" s="18">
        <f>IF(km4_splits_ranks[[#This Row],[8 - 12 ]]="DNF","DNF",km4_splits_ranks[[#This Row],[8 km]]+km4_splits_ranks[[#This Row],[8 - 12 ]])</f>
        <v>4.1766689814814816E-2</v>
      </c>
      <c r="AI58" s="18">
        <f>IF(km4_splits_ranks[[#This Row],[12 - 16 ]]="DNF","DNF",km4_splits_ranks[[#This Row],[12 km]]+km4_splits_ranks[[#This Row],[12 - 16 ]])</f>
        <v>5.5534386574074071E-2</v>
      </c>
      <c r="AJ58" s="18">
        <f>IF(km4_splits_ranks[[#This Row],[16 -20 ]]="DNF","DNF",km4_splits_ranks[[#This Row],[16 km]]+km4_splits_ranks[[#This Row],[16 -20 ]])</f>
        <v>6.9325266203703703E-2</v>
      </c>
      <c r="AK58" s="18">
        <f>IF(km4_splits_ranks[[#This Row],[20 - 24 ]]="DNF","DNF",km4_splits_ranks[[#This Row],[20 km]]+km4_splits_ranks[[#This Row],[20 - 24 ]])</f>
        <v>8.3584756944444449E-2</v>
      </c>
      <c r="AL58" s="18">
        <f>IF(km4_splits_ranks[[#This Row],[24 - 28 ]]="DNF","DNF",km4_splits_ranks[[#This Row],[24 km]]+km4_splits_ranks[[#This Row],[24 - 28 ]])</f>
        <v>9.832809027777778E-2</v>
      </c>
      <c r="AM58" s="18">
        <f>IF(km4_splits_ranks[[#This Row],[28 - 32 ]]="DNF","DNF",km4_splits_ranks[[#This Row],[28 km]]+km4_splits_ranks[[#This Row],[28 - 32 ]])</f>
        <v>0.11349363425925926</v>
      </c>
      <c r="AN58" s="18">
        <f>IF(km4_splits_ranks[[#This Row],[32 - 36 ]]="DNF","DNF",km4_splits_ranks[[#This Row],[32 km]]+km4_splits_ranks[[#This Row],[32 - 36 ]])</f>
        <v>0.13041314814814814</v>
      </c>
      <c r="AO58" s="18">
        <f>IF(km4_splits_ranks[[#This Row],[36 - 40 ]]="DNF","DNF",km4_splits_ranks[[#This Row],[36 km]]+km4_splits_ranks[[#This Row],[36 - 40 ]])</f>
        <v>0.1469589236111111</v>
      </c>
      <c r="AP58" s="23">
        <f>IF(km4_splits_ranks[[#This Row],[40 - 42 ]]="DNF","DNF",km4_splits_ranks[[#This Row],[40 km]]+km4_splits_ranks[[#This Row],[40 - 42 ]])</f>
        <v>0.1547816898148148</v>
      </c>
      <c r="AQ58" s="48">
        <f>IF(km4_splits_ranks[[#This Row],[4 km]]="DNF","DNF",RANK(km4_splits_ranks[[#This Row],[4 km]],km4_splits_ranks[4 km],1))</f>
        <v>53</v>
      </c>
      <c r="AR58" s="49">
        <f>IF(km4_splits_ranks[[#This Row],[8 km]]="DNF","DNF",RANK(km4_splits_ranks[[#This Row],[8 km]],km4_splits_ranks[8 km],1))</f>
        <v>55</v>
      </c>
      <c r="AS58" s="49">
        <f>IF(km4_splits_ranks[[#This Row],[12 km]]="DNF","DNF",RANK(km4_splits_ranks[[#This Row],[12 km]],km4_splits_ranks[12 km],1))</f>
        <v>52</v>
      </c>
      <c r="AT58" s="49">
        <f>IF(km4_splits_ranks[[#This Row],[16 km]]="DNF","DNF",RANK(km4_splits_ranks[[#This Row],[16 km]],km4_splits_ranks[16 km],1))</f>
        <v>51</v>
      </c>
      <c r="AU58" s="49">
        <f>IF(km4_splits_ranks[[#This Row],[20 km]]="DNF","DNF",RANK(km4_splits_ranks[[#This Row],[20 km]],km4_splits_ranks[20 km],1))</f>
        <v>48</v>
      </c>
      <c r="AV58" s="49">
        <f>IF(km4_splits_ranks[[#This Row],[24 km]]="DNF","DNF",RANK(km4_splits_ranks[[#This Row],[24 km]],km4_splits_ranks[24 km],1))</f>
        <v>48</v>
      </c>
      <c r="AW58" s="49">
        <f>IF(km4_splits_ranks[[#This Row],[28 km]]="DNF","DNF",RANK(km4_splits_ranks[[#This Row],[28 km]],km4_splits_ranks[28 km],1))</f>
        <v>49</v>
      </c>
      <c r="AX58" s="49">
        <f>IF(km4_splits_ranks[[#This Row],[32 km]]="DNF","DNF",RANK(km4_splits_ranks[[#This Row],[32 km]],km4_splits_ranks[32 km],1))</f>
        <v>49</v>
      </c>
      <c r="AY58" s="49">
        <f>IF(km4_splits_ranks[[#This Row],[36 km]]="DNF","DNF",RANK(km4_splits_ranks[[#This Row],[36 km]],km4_splits_ranks[36 km],1))</f>
        <v>57</v>
      </c>
      <c r="AZ58" s="49">
        <f>IF(km4_splits_ranks[[#This Row],[40 km]]="DNF","DNF",RANK(km4_splits_ranks[[#This Row],[40 km]],km4_splits_ranks[40 km],1))</f>
        <v>53</v>
      </c>
      <c r="BA58" s="49">
        <f>IF(km4_splits_ranks[[#This Row],[42 km]]="DNF","DNF",RANK(km4_splits_ranks[[#This Row],[42 km]],km4_splits_ranks[42 km],1))</f>
        <v>53</v>
      </c>
    </row>
    <row r="59" spans="2:53" x14ac:dyDescent="0.2">
      <c r="B59" s="4">
        <f>laps_times[[#This Row],[poř]]</f>
        <v>54</v>
      </c>
      <c r="C59" s="1">
        <f>laps_times[[#This Row],[s.č.]]</f>
        <v>94</v>
      </c>
      <c r="D59" s="1" t="str">
        <f>laps_times[[#This Row],[jméno]]</f>
        <v>Havel Milan</v>
      </c>
      <c r="E59" s="2">
        <f>laps_times[[#This Row],[roč]]</f>
        <v>1969</v>
      </c>
      <c r="F59" s="2" t="str">
        <f>laps_times[[#This Row],[kat]]</f>
        <v>MB</v>
      </c>
      <c r="G59" s="2">
        <f>laps_times[[#This Row],[poř_kat]]</f>
        <v>23</v>
      </c>
      <c r="H59" s="1" t="str">
        <f>laps_times[[#This Row],[klub]]</f>
        <v>Zdouň Hrádek</v>
      </c>
      <c r="I59" s="6">
        <f>laps_times[[#This Row],[celk. čas]]</f>
        <v>0.15495204861111112</v>
      </c>
      <c r="J59" s="29">
        <f>SUM(laps_times[[#This Row],[1]:[6]])</f>
        <v>1.310755787037037E-2</v>
      </c>
      <c r="K59" s="30">
        <f>SUM(laps_times[[#This Row],[7]:[12]])</f>
        <v>1.2927835648148148E-2</v>
      </c>
      <c r="L59" s="30">
        <f>SUM(laps_times[[#This Row],[13]:[18]])</f>
        <v>1.3303101851851851E-2</v>
      </c>
      <c r="M59" s="30">
        <f>SUM(laps_times[[#This Row],[19]:[24]])</f>
        <v>1.3463807870370371E-2</v>
      </c>
      <c r="N59" s="30">
        <f>SUM(laps_times[[#This Row],[25]:[30]])</f>
        <v>1.3972175925925926E-2</v>
      </c>
      <c r="O59" s="30">
        <f>SUM(laps_times[[#This Row],[31]:[36]])</f>
        <v>1.4504282407407407E-2</v>
      </c>
      <c r="P59" s="30">
        <f>SUM(laps_times[[#This Row],[37]:[42]])</f>
        <v>1.5016631944444444E-2</v>
      </c>
      <c r="Q59" s="30">
        <f>SUM(laps_times[[#This Row],[43]:[48]])</f>
        <v>1.6162569444444445E-2</v>
      </c>
      <c r="R59" s="30">
        <f>SUM(laps_times[[#This Row],[49]:[54]])</f>
        <v>1.6922280092592591E-2</v>
      </c>
      <c r="S59" s="30">
        <f>SUM(laps_times[[#This Row],[55]:[60]])</f>
        <v>1.7442175925925927E-2</v>
      </c>
      <c r="T59" s="31">
        <f>SUM(laps_times[[#This Row],[61]:[63]])</f>
        <v>8.1296296296296307E-3</v>
      </c>
      <c r="U59" s="45">
        <f>IF(km4_splits_ranks[[#This Row],[0 - 4 ]]="DNF","DNF",RANK(km4_splits_ranks[[#This Row],[0 - 4 ]],km4_splits_ranks[0 - 4 ],1))</f>
        <v>24</v>
      </c>
      <c r="V59" s="46">
        <f>IF(km4_splits_ranks[[#This Row],[4 - 8 ]]="DNF","DNF",RANK(km4_splits_ranks[[#This Row],[4 - 8 ]],km4_splits_ranks[4 - 8 ],1))</f>
        <v>28</v>
      </c>
      <c r="W59" s="46">
        <f>IF(km4_splits_ranks[[#This Row],[8 - 12 ]]="DNF","DNF",RANK(km4_splits_ranks[[#This Row],[8 - 12 ]],km4_splits_ranks[8 - 12 ],1))</f>
        <v>37</v>
      </c>
      <c r="X59" s="46">
        <f>IF(km4_splits_ranks[[#This Row],[12 - 16 ]]="DNF","DNF",RANK(km4_splits_ranks[[#This Row],[12 - 16 ]],km4_splits_ranks[12 - 16 ],1))</f>
        <v>37</v>
      </c>
      <c r="Y59" s="46">
        <f>IF(km4_splits_ranks[[#This Row],[16 -20 ]]="DNF","DNF",RANK(km4_splits_ranks[[#This Row],[16 -20 ]],km4_splits_ranks[16 -20 ],1))</f>
        <v>47</v>
      </c>
      <c r="Z59" s="46">
        <f>IF(km4_splits_ranks[[#This Row],[20 - 24 ]]="DNF","DNF",RANK(km4_splits_ranks[[#This Row],[20 - 24 ]],km4_splits_ranks[20 - 24 ],1))</f>
        <v>52</v>
      </c>
      <c r="AA59" s="46">
        <f>IF(km4_splits_ranks[[#This Row],[24 - 28 ]]="DNF","DNF",RANK(km4_splits_ranks[[#This Row],[24 - 28 ]],km4_splits_ranks[24 - 28 ],1))</f>
        <v>56</v>
      </c>
      <c r="AB59" s="46">
        <f>IF(km4_splits_ranks[[#This Row],[28 - 32 ]]="DNF","DNF",RANK(km4_splits_ranks[[#This Row],[28 - 32 ]],km4_splits_ranks[28 - 32 ],1))</f>
        <v>65</v>
      </c>
      <c r="AC59" s="46">
        <f>IF(km4_splits_ranks[[#This Row],[32 - 36 ]]="DNF","DNF",RANK(km4_splits_ranks[[#This Row],[32 - 36 ]],km4_splits_ranks[32 - 36 ],1))</f>
        <v>68</v>
      </c>
      <c r="AD59" s="46">
        <f>IF(km4_splits_ranks[[#This Row],[36 - 40 ]]="DNF","DNF",RANK(km4_splits_ranks[[#This Row],[36 - 40 ]],km4_splits_ranks[36 - 40 ],1))</f>
        <v>61</v>
      </c>
      <c r="AE59" s="47">
        <f>IF(km4_splits_ranks[[#This Row],[40 - 42 ]]="DNF","DNF",RANK(km4_splits_ranks[[#This Row],[40 - 42 ]],km4_splits_ranks[40 - 42 ],1))</f>
        <v>54</v>
      </c>
      <c r="AF59" s="22">
        <f>km4_splits_ranks[[#This Row],[0 - 4 ]]</f>
        <v>1.310755787037037E-2</v>
      </c>
      <c r="AG59" s="18">
        <f>IF(km4_splits_ranks[[#This Row],[4 - 8 ]]="DNF","DNF",km4_splits_ranks[[#This Row],[4 km]]+km4_splits_ranks[[#This Row],[4 - 8 ]])</f>
        <v>2.6035393518518517E-2</v>
      </c>
      <c r="AH59" s="18">
        <f>IF(km4_splits_ranks[[#This Row],[8 - 12 ]]="DNF","DNF",km4_splits_ranks[[#This Row],[8 km]]+km4_splits_ranks[[#This Row],[8 - 12 ]])</f>
        <v>3.9338495370370367E-2</v>
      </c>
      <c r="AI59" s="18">
        <f>IF(km4_splits_ranks[[#This Row],[12 - 16 ]]="DNF","DNF",km4_splits_ranks[[#This Row],[12 km]]+km4_splits_ranks[[#This Row],[12 - 16 ]])</f>
        <v>5.2802303240740742E-2</v>
      </c>
      <c r="AJ59" s="18">
        <f>IF(km4_splits_ranks[[#This Row],[16 -20 ]]="DNF","DNF",km4_splits_ranks[[#This Row],[16 km]]+km4_splits_ranks[[#This Row],[16 -20 ]])</f>
        <v>6.6774479166666664E-2</v>
      </c>
      <c r="AK59" s="18">
        <f>IF(km4_splits_ranks[[#This Row],[20 - 24 ]]="DNF","DNF",km4_splits_ranks[[#This Row],[20 km]]+km4_splits_ranks[[#This Row],[20 - 24 ]])</f>
        <v>8.1278761574074071E-2</v>
      </c>
      <c r="AL59" s="18">
        <f>IF(km4_splits_ranks[[#This Row],[24 - 28 ]]="DNF","DNF",km4_splits_ranks[[#This Row],[24 km]]+km4_splits_ranks[[#This Row],[24 - 28 ]])</f>
        <v>9.6295393518518513E-2</v>
      </c>
      <c r="AM59" s="18">
        <f>IF(km4_splits_ranks[[#This Row],[28 - 32 ]]="DNF","DNF",km4_splits_ranks[[#This Row],[28 km]]+km4_splits_ranks[[#This Row],[28 - 32 ]])</f>
        <v>0.11245796296296295</v>
      </c>
      <c r="AN59" s="18">
        <f>IF(km4_splits_ranks[[#This Row],[32 - 36 ]]="DNF","DNF",km4_splits_ranks[[#This Row],[32 km]]+km4_splits_ranks[[#This Row],[32 - 36 ]])</f>
        <v>0.12938024305555554</v>
      </c>
      <c r="AO59" s="18">
        <f>IF(km4_splits_ranks[[#This Row],[36 - 40 ]]="DNF","DNF",km4_splits_ranks[[#This Row],[36 km]]+km4_splits_ranks[[#This Row],[36 - 40 ]])</f>
        <v>0.14682241898148146</v>
      </c>
      <c r="AP59" s="23">
        <f>IF(km4_splits_ranks[[#This Row],[40 - 42 ]]="DNF","DNF",km4_splits_ranks[[#This Row],[40 km]]+km4_splits_ranks[[#This Row],[40 - 42 ]])</f>
        <v>0.15495204861111109</v>
      </c>
      <c r="AQ59" s="48">
        <f>IF(km4_splits_ranks[[#This Row],[4 km]]="DNF","DNF",RANK(km4_splits_ranks[[#This Row],[4 km]],km4_splits_ranks[4 km],1))</f>
        <v>24</v>
      </c>
      <c r="AR59" s="49">
        <f>IF(km4_splits_ranks[[#This Row],[8 km]]="DNF","DNF",RANK(km4_splits_ranks[[#This Row],[8 km]],km4_splits_ranks[8 km],1))</f>
        <v>24</v>
      </c>
      <c r="AS59" s="49">
        <f>IF(km4_splits_ranks[[#This Row],[12 km]]="DNF","DNF",RANK(km4_splits_ranks[[#This Row],[12 km]],km4_splits_ranks[12 km],1))</f>
        <v>26</v>
      </c>
      <c r="AT59" s="49">
        <f>IF(km4_splits_ranks[[#This Row],[16 km]]="DNF","DNF",RANK(km4_splits_ranks[[#This Row],[16 km]],km4_splits_ranks[16 km],1))</f>
        <v>25</v>
      </c>
      <c r="AU59" s="49">
        <f>IF(km4_splits_ranks[[#This Row],[20 km]]="DNF","DNF",RANK(km4_splits_ranks[[#This Row],[20 km]],km4_splits_ranks[20 km],1))</f>
        <v>27</v>
      </c>
      <c r="AV59" s="49">
        <f>IF(km4_splits_ranks[[#This Row],[24 km]]="DNF","DNF",RANK(km4_splits_ranks[[#This Row],[24 km]],km4_splits_ranks[24 km],1))</f>
        <v>32</v>
      </c>
      <c r="AW59" s="49">
        <f>IF(km4_splits_ranks[[#This Row],[28 km]]="DNF","DNF",RANK(km4_splits_ranks[[#This Row],[28 km]],km4_splits_ranks[28 km],1))</f>
        <v>37</v>
      </c>
      <c r="AX59" s="49">
        <f>IF(km4_splits_ranks[[#This Row],[32 km]]="DNF","DNF",RANK(km4_splits_ranks[[#This Row],[32 km]],km4_splits_ranks[32 km],1))</f>
        <v>44</v>
      </c>
      <c r="AY59" s="49">
        <f>IF(km4_splits_ranks[[#This Row],[36 km]]="DNF","DNF",RANK(km4_splits_ranks[[#This Row],[36 km]],km4_splits_ranks[36 km],1))</f>
        <v>51</v>
      </c>
      <c r="AZ59" s="49">
        <f>IF(km4_splits_ranks[[#This Row],[40 km]]="DNF","DNF",RANK(km4_splits_ranks[[#This Row],[40 km]],km4_splits_ranks[40 km],1))</f>
        <v>52</v>
      </c>
      <c r="BA59" s="49">
        <f>IF(km4_splits_ranks[[#This Row],[42 km]]="DNF","DNF",RANK(km4_splits_ranks[[#This Row],[42 km]],km4_splits_ranks[42 km],1))</f>
        <v>54</v>
      </c>
    </row>
    <row r="60" spans="2:53" x14ac:dyDescent="0.2">
      <c r="B60" s="4">
        <f>laps_times[[#This Row],[poř]]</f>
        <v>55</v>
      </c>
      <c r="C60" s="1">
        <f>laps_times[[#This Row],[s.č.]]</f>
        <v>21</v>
      </c>
      <c r="D60" s="1" t="str">
        <f>laps_times[[#This Row],[jméno]]</f>
        <v>Pan Jan</v>
      </c>
      <c r="E60" s="2">
        <f>laps_times[[#This Row],[roč]]</f>
        <v>1964</v>
      </c>
      <c r="F60" s="2" t="str">
        <f>laps_times[[#This Row],[kat]]</f>
        <v>MC</v>
      </c>
      <c r="G60" s="2">
        <f>laps_times[[#This Row],[poř_kat]]</f>
        <v>14</v>
      </c>
      <c r="H60" s="1" t="str">
        <f>laps_times[[#This Row],[klub]]</f>
        <v>-</v>
      </c>
      <c r="I60" s="6">
        <f>laps_times[[#This Row],[celk. čas]]</f>
        <v>0.15507870370370372</v>
      </c>
      <c r="J60" s="29">
        <f>SUM(laps_times[[#This Row],[1]:[6]])</f>
        <v>1.4219305555555554E-2</v>
      </c>
      <c r="K60" s="30">
        <f>SUM(laps_times[[#This Row],[7]:[12]])</f>
        <v>1.3542245370370373E-2</v>
      </c>
      <c r="L60" s="30">
        <f>SUM(laps_times[[#This Row],[13]:[18]])</f>
        <v>1.3803981481481481E-2</v>
      </c>
      <c r="M60" s="30">
        <f>SUM(laps_times[[#This Row],[19]:[24]])</f>
        <v>1.3553078703703703E-2</v>
      </c>
      <c r="N60" s="30">
        <f>SUM(laps_times[[#This Row],[25]:[30]])</f>
        <v>1.4477835648148148E-2</v>
      </c>
      <c r="O60" s="30">
        <f>SUM(laps_times[[#This Row],[31]:[36]])</f>
        <v>1.4632627314814815E-2</v>
      </c>
      <c r="P60" s="30">
        <f>SUM(laps_times[[#This Row],[37]:[42]])</f>
        <v>1.4885729166666665E-2</v>
      </c>
      <c r="Q60" s="30">
        <f>SUM(laps_times[[#This Row],[43]:[48]])</f>
        <v>1.5721620370370368E-2</v>
      </c>
      <c r="R60" s="30">
        <f>SUM(laps_times[[#This Row],[49]:[54]])</f>
        <v>1.5987418981481479E-2</v>
      </c>
      <c r="S60" s="30">
        <f>SUM(laps_times[[#This Row],[55]:[60]])</f>
        <v>1.7428159722222222E-2</v>
      </c>
      <c r="T60" s="31">
        <f>SUM(laps_times[[#This Row],[61]:[63]])</f>
        <v>6.8267013888888891E-3</v>
      </c>
      <c r="U60" s="45">
        <f>IF(km4_splits_ranks[[#This Row],[0 - 4 ]]="DNF","DNF",RANK(km4_splits_ranks[[#This Row],[0 - 4 ]],km4_splits_ranks[0 - 4 ],1))</f>
        <v>52</v>
      </c>
      <c r="V60" s="46">
        <f>IF(km4_splits_ranks[[#This Row],[4 - 8 ]]="DNF","DNF",RANK(km4_splits_ranks[[#This Row],[4 - 8 ]],km4_splits_ranks[4 - 8 ],1))</f>
        <v>47</v>
      </c>
      <c r="W60" s="46">
        <f>IF(km4_splits_ranks[[#This Row],[8 - 12 ]]="DNF","DNF",RANK(km4_splits_ranks[[#This Row],[8 - 12 ]],km4_splits_ranks[8 - 12 ],1))</f>
        <v>55</v>
      </c>
      <c r="X60" s="46">
        <f>IF(km4_splits_ranks[[#This Row],[12 - 16 ]]="DNF","DNF",RANK(km4_splits_ranks[[#This Row],[12 - 16 ]],km4_splits_ranks[12 - 16 ],1))</f>
        <v>43</v>
      </c>
      <c r="Y60" s="46">
        <f>IF(km4_splits_ranks[[#This Row],[16 -20 ]]="DNF","DNF",RANK(km4_splits_ranks[[#This Row],[16 -20 ]],km4_splits_ranks[16 -20 ],1))</f>
        <v>61</v>
      </c>
      <c r="Z60" s="46">
        <f>IF(km4_splits_ranks[[#This Row],[20 - 24 ]]="DNF","DNF",RANK(km4_splits_ranks[[#This Row],[20 - 24 ]],km4_splits_ranks[20 - 24 ],1))</f>
        <v>59</v>
      </c>
      <c r="AA60" s="46">
        <f>IF(km4_splits_ranks[[#This Row],[24 - 28 ]]="DNF","DNF",RANK(km4_splits_ranks[[#This Row],[24 - 28 ]],km4_splits_ranks[24 - 28 ],1))</f>
        <v>52</v>
      </c>
      <c r="AB60" s="46">
        <f>IF(km4_splits_ranks[[#This Row],[28 - 32 ]]="DNF","DNF",RANK(km4_splits_ranks[[#This Row],[28 - 32 ]],km4_splits_ranks[28 - 32 ],1))</f>
        <v>58</v>
      </c>
      <c r="AC60" s="46">
        <f>IF(km4_splits_ranks[[#This Row],[32 - 36 ]]="DNF","DNF",RANK(km4_splits_ranks[[#This Row],[32 - 36 ]],km4_splits_ranks[32 - 36 ],1))</f>
        <v>56</v>
      </c>
      <c r="AD60" s="46">
        <f>IF(km4_splits_ranks[[#This Row],[36 - 40 ]]="DNF","DNF",RANK(km4_splits_ranks[[#This Row],[36 - 40 ]],km4_splits_ranks[36 - 40 ],1))</f>
        <v>60</v>
      </c>
      <c r="AE60" s="47">
        <f>IF(km4_splits_ranks[[#This Row],[40 - 42 ]]="DNF","DNF",RANK(km4_splits_ranks[[#This Row],[40 - 42 ]],km4_splits_ranks[40 - 42 ],1))</f>
        <v>17</v>
      </c>
      <c r="AF60" s="22">
        <f>km4_splits_ranks[[#This Row],[0 - 4 ]]</f>
        <v>1.4219305555555554E-2</v>
      </c>
      <c r="AG60" s="18">
        <f>IF(km4_splits_ranks[[#This Row],[4 - 8 ]]="DNF","DNF",km4_splits_ranks[[#This Row],[4 km]]+km4_splits_ranks[[#This Row],[4 - 8 ]])</f>
        <v>2.7761550925925929E-2</v>
      </c>
      <c r="AH60" s="18">
        <f>IF(km4_splits_ranks[[#This Row],[8 - 12 ]]="DNF","DNF",km4_splits_ranks[[#This Row],[8 km]]+km4_splits_ranks[[#This Row],[8 - 12 ]])</f>
        <v>4.1565532407407409E-2</v>
      </c>
      <c r="AI60" s="18">
        <f>IF(km4_splits_ranks[[#This Row],[12 - 16 ]]="DNF","DNF",km4_splits_ranks[[#This Row],[12 km]]+km4_splits_ranks[[#This Row],[12 - 16 ]])</f>
        <v>5.5118611111111111E-2</v>
      </c>
      <c r="AJ60" s="18">
        <f>IF(km4_splits_ranks[[#This Row],[16 -20 ]]="DNF","DNF",km4_splits_ranks[[#This Row],[16 km]]+km4_splits_ranks[[#This Row],[16 -20 ]])</f>
        <v>6.9596446759259259E-2</v>
      </c>
      <c r="AK60" s="18">
        <f>IF(km4_splits_ranks[[#This Row],[20 - 24 ]]="DNF","DNF",km4_splits_ranks[[#This Row],[20 km]]+km4_splits_ranks[[#This Row],[20 - 24 ]])</f>
        <v>8.4229074074074067E-2</v>
      </c>
      <c r="AL60" s="18">
        <f>IF(km4_splits_ranks[[#This Row],[24 - 28 ]]="DNF","DNF",km4_splits_ranks[[#This Row],[24 km]]+km4_splits_ranks[[#This Row],[24 - 28 ]])</f>
        <v>9.9114803240740734E-2</v>
      </c>
      <c r="AM60" s="18">
        <f>IF(km4_splits_ranks[[#This Row],[28 - 32 ]]="DNF","DNF",km4_splits_ranks[[#This Row],[28 km]]+km4_splits_ranks[[#This Row],[28 - 32 ]])</f>
        <v>0.1148364236111111</v>
      </c>
      <c r="AN60" s="18">
        <f>IF(km4_splits_ranks[[#This Row],[32 - 36 ]]="DNF","DNF",km4_splits_ranks[[#This Row],[32 km]]+km4_splits_ranks[[#This Row],[32 - 36 ]])</f>
        <v>0.13082384259259258</v>
      </c>
      <c r="AO60" s="18">
        <f>IF(km4_splits_ranks[[#This Row],[36 - 40 ]]="DNF","DNF",km4_splits_ranks[[#This Row],[36 km]]+km4_splits_ranks[[#This Row],[36 - 40 ]])</f>
        <v>0.14825200231481481</v>
      </c>
      <c r="AP60" s="23">
        <f>IF(km4_splits_ranks[[#This Row],[40 - 42 ]]="DNF","DNF",km4_splits_ranks[[#This Row],[40 km]]+km4_splits_ranks[[#This Row],[40 - 42 ]])</f>
        <v>0.15507870370370369</v>
      </c>
      <c r="AQ60" s="48">
        <f>IF(km4_splits_ranks[[#This Row],[4 km]]="DNF","DNF",RANK(km4_splits_ranks[[#This Row],[4 km]],km4_splits_ranks[4 km],1))</f>
        <v>52</v>
      </c>
      <c r="AR60" s="49">
        <f>IF(km4_splits_ranks[[#This Row],[8 km]]="DNF","DNF",RANK(km4_splits_ranks[[#This Row],[8 km]],km4_splits_ranks[8 km],1))</f>
        <v>46</v>
      </c>
      <c r="AS60" s="49">
        <f>IF(km4_splits_ranks[[#This Row],[12 km]]="DNF","DNF",RANK(km4_splits_ranks[[#This Row],[12 km]],km4_splits_ranks[12 km],1))</f>
        <v>50</v>
      </c>
      <c r="AT60" s="49">
        <f>IF(km4_splits_ranks[[#This Row],[16 km]]="DNF","DNF",RANK(km4_splits_ranks[[#This Row],[16 km]],km4_splits_ranks[16 km],1))</f>
        <v>47</v>
      </c>
      <c r="AU60" s="49">
        <f>IF(km4_splits_ranks[[#This Row],[20 km]]="DNF","DNF",RANK(km4_splits_ranks[[#This Row],[20 km]],km4_splits_ranks[20 km],1))</f>
        <v>50</v>
      </c>
      <c r="AV60" s="49">
        <f>IF(km4_splits_ranks[[#This Row],[24 km]]="DNF","DNF",RANK(km4_splits_ranks[[#This Row],[24 km]],km4_splits_ranks[24 km],1))</f>
        <v>50</v>
      </c>
      <c r="AW60" s="49">
        <f>IF(km4_splits_ranks[[#This Row],[28 km]]="DNF","DNF",RANK(km4_splits_ranks[[#This Row],[28 km]],km4_splits_ranks[28 km],1))</f>
        <v>53</v>
      </c>
      <c r="AX60" s="49">
        <f>IF(km4_splits_ranks[[#This Row],[32 km]]="DNF","DNF",RANK(km4_splits_ranks[[#This Row],[32 km]],km4_splits_ranks[32 km],1))</f>
        <v>56</v>
      </c>
      <c r="AY60" s="49">
        <f>IF(km4_splits_ranks[[#This Row],[36 km]]="DNF","DNF",RANK(km4_splits_ranks[[#This Row],[36 km]],km4_splits_ranks[36 km],1))</f>
        <v>58</v>
      </c>
      <c r="AZ60" s="49">
        <f>IF(km4_splits_ranks[[#This Row],[40 km]]="DNF","DNF",RANK(km4_splits_ranks[[#This Row],[40 km]],km4_splits_ranks[40 km],1))</f>
        <v>58</v>
      </c>
      <c r="BA60" s="49">
        <f>IF(km4_splits_ranks[[#This Row],[42 km]]="DNF","DNF",RANK(km4_splits_ranks[[#This Row],[42 km]],km4_splits_ranks[42 km],1))</f>
        <v>55</v>
      </c>
    </row>
    <row r="61" spans="2:53" x14ac:dyDescent="0.2">
      <c r="B61" s="4">
        <f>laps_times[[#This Row],[poř]]</f>
        <v>56</v>
      </c>
      <c r="C61" s="1">
        <f>laps_times[[#This Row],[s.č.]]</f>
        <v>116</v>
      </c>
      <c r="D61" s="1" t="str">
        <f>laps_times[[#This Row],[jméno]]</f>
        <v>Hons Pavel</v>
      </c>
      <c r="E61" s="2">
        <f>laps_times[[#This Row],[roč]]</f>
        <v>1970</v>
      </c>
      <c r="F61" s="2" t="str">
        <f>laps_times[[#This Row],[kat]]</f>
        <v>MB</v>
      </c>
      <c r="G61" s="2">
        <f>laps_times[[#This Row],[poř_kat]]</f>
        <v>24</v>
      </c>
      <c r="H61" s="1" t="str">
        <f>laps_times[[#This Row],[klub]]</f>
        <v>Maraton Klub Kladno</v>
      </c>
      <c r="I61" s="6">
        <f>laps_times[[#This Row],[celk. čas]]</f>
        <v>0.15567493055555556</v>
      </c>
      <c r="J61" s="29">
        <f>SUM(laps_times[[#This Row],[1]:[6]])</f>
        <v>1.4596030092592594E-2</v>
      </c>
      <c r="K61" s="30">
        <f>SUM(laps_times[[#This Row],[7]:[12]])</f>
        <v>1.4000289351851851E-2</v>
      </c>
      <c r="L61" s="30">
        <f>SUM(laps_times[[#This Row],[13]:[18]])</f>
        <v>1.3718715277777778E-2</v>
      </c>
      <c r="M61" s="30">
        <f>SUM(laps_times[[#This Row],[19]:[24]])</f>
        <v>1.3746886574074073E-2</v>
      </c>
      <c r="N61" s="30">
        <f>SUM(laps_times[[#This Row],[25]:[30]])</f>
        <v>1.4124594907407407E-2</v>
      </c>
      <c r="O61" s="30">
        <f>SUM(laps_times[[#This Row],[31]:[36]])</f>
        <v>1.4560833333333334E-2</v>
      </c>
      <c r="P61" s="30">
        <f>SUM(laps_times[[#This Row],[37]:[42]])</f>
        <v>1.4913055555555556E-2</v>
      </c>
      <c r="Q61" s="30">
        <f>SUM(laps_times[[#This Row],[43]:[48]])</f>
        <v>1.5870324074074075E-2</v>
      </c>
      <c r="R61" s="30">
        <f>SUM(laps_times[[#This Row],[49]:[54]])</f>
        <v>1.6073761574074072E-2</v>
      </c>
      <c r="S61" s="30">
        <f>SUM(laps_times[[#This Row],[55]:[60]])</f>
        <v>1.6393657407407409E-2</v>
      </c>
      <c r="T61" s="31">
        <f>SUM(laps_times[[#This Row],[61]:[63]])</f>
        <v>7.6767824074074065E-3</v>
      </c>
      <c r="U61" s="45">
        <f>IF(km4_splits_ranks[[#This Row],[0 - 4 ]]="DNF","DNF",RANK(km4_splits_ranks[[#This Row],[0 - 4 ]],km4_splits_ranks[0 - 4 ],1))</f>
        <v>67</v>
      </c>
      <c r="V61" s="46">
        <f>IF(km4_splits_ranks[[#This Row],[4 - 8 ]]="DNF","DNF",RANK(km4_splits_ranks[[#This Row],[4 - 8 ]],km4_splits_ranks[4 - 8 ],1))</f>
        <v>64</v>
      </c>
      <c r="W61" s="46">
        <f>IF(km4_splits_ranks[[#This Row],[8 - 12 ]]="DNF","DNF",RANK(km4_splits_ranks[[#This Row],[8 - 12 ]],km4_splits_ranks[8 - 12 ],1))</f>
        <v>54</v>
      </c>
      <c r="X61" s="46">
        <f>IF(km4_splits_ranks[[#This Row],[12 - 16 ]]="DNF","DNF",RANK(km4_splits_ranks[[#This Row],[12 - 16 ]],km4_splits_ranks[12 - 16 ],1))</f>
        <v>46</v>
      </c>
      <c r="Y61" s="46">
        <f>IF(km4_splits_ranks[[#This Row],[16 -20 ]]="DNF","DNF",RANK(km4_splits_ranks[[#This Row],[16 -20 ]],km4_splits_ranks[16 -20 ],1))</f>
        <v>50</v>
      </c>
      <c r="Z61" s="46">
        <f>IF(km4_splits_ranks[[#This Row],[20 - 24 ]]="DNF","DNF",RANK(km4_splits_ranks[[#This Row],[20 - 24 ]],km4_splits_ranks[20 - 24 ],1))</f>
        <v>58</v>
      </c>
      <c r="AA61" s="46">
        <f>IF(km4_splits_ranks[[#This Row],[24 - 28 ]]="DNF","DNF",RANK(km4_splits_ranks[[#This Row],[24 - 28 ]],km4_splits_ranks[24 - 28 ],1))</f>
        <v>53</v>
      </c>
      <c r="AB61" s="46">
        <f>IF(km4_splits_ranks[[#This Row],[28 - 32 ]]="DNF","DNF",RANK(km4_splits_ranks[[#This Row],[28 - 32 ]],km4_splits_ranks[28 - 32 ],1))</f>
        <v>60</v>
      </c>
      <c r="AC61" s="46">
        <f>IF(km4_splits_ranks[[#This Row],[32 - 36 ]]="DNF","DNF",RANK(km4_splits_ranks[[#This Row],[32 - 36 ]],km4_splits_ranks[32 - 36 ],1))</f>
        <v>57</v>
      </c>
      <c r="AD61" s="46">
        <f>IF(km4_splits_ranks[[#This Row],[36 - 40 ]]="DNF","DNF",RANK(km4_splits_ranks[[#This Row],[36 - 40 ]],km4_splits_ranks[36 - 40 ],1))</f>
        <v>47</v>
      </c>
      <c r="AE61" s="47">
        <f>IF(km4_splits_ranks[[#This Row],[40 - 42 ]]="DNF","DNF",RANK(km4_splits_ranks[[#This Row],[40 - 42 ]],km4_splits_ranks[40 - 42 ],1))</f>
        <v>41</v>
      </c>
      <c r="AF61" s="22">
        <f>km4_splits_ranks[[#This Row],[0 - 4 ]]</f>
        <v>1.4596030092592594E-2</v>
      </c>
      <c r="AG61" s="18">
        <f>IF(km4_splits_ranks[[#This Row],[4 - 8 ]]="DNF","DNF",km4_splits_ranks[[#This Row],[4 km]]+km4_splits_ranks[[#This Row],[4 - 8 ]])</f>
        <v>2.8596319444444445E-2</v>
      </c>
      <c r="AH61" s="18">
        <f>IF(km4_splits_ranks[[#This Row],[8 - 12 ]]="DNF","DNF",km4_splits_ranks[[#This Row],[8 km]]+km4_splits_ranks[[#This Row],[8 - 12 ]])</f>
        <v>4.2315034722222221E-2</v>
      </c>
      <c r="AI61" s="18">
        <f>IF(km4_splits_ranks[[#This Row],[12 - 16 ]]="DNF","DNF",km4_splits_ranks[[#This Row],[12 km]]+km4_splits_ranks[[#This Row],[12 - 16 ]])</f>
        <v>5.6061921296296294E-2</v>
      </c>
      <c r="AJ61" s="18">
        <f>IF(km4_splits_ranks[[#This Row],[16 -20 ]]="DNF","DNF",km4_splits_ranks[[#This Row],[16 km]]+km4_splits_ranks[[#This Row],[16 -20 ]])</f>
        <v>7.0186516203703697E-2</v>
      </c>
      <c r="AK61" s="18">
        <f>IF(km4_splits_ranks[[#This Row],[20 - 24 ]]="DNF","DNF",km4_splits_ranks[[#This Row],[20 km]]+km4_splits_ranks[[#This Row],[20 - 24 ]])</f>
        <v>8.4747349537037026E-2</v>
      </c>
      <c r="AL61" s="18">
        <f>IF(km4_splits_ranks[[#This Row],[24 - 28 ]]="DNF","DNF",km4_splits_ranks[[#This Row],[24 km]]+km4_splits_ranks[[#This Row],[24 - 28 ]])</f>
        <v>9.966040509259258E-2</v>
      </c>
      <c r="AM61" s="18">
        <f>IF(km4_splits_ranks[[#This Row],[28 - 32 ]]="DNF","DNF",km4_splits_ranks[[#This Row],[28 km]]+km4_splits_ranks[[#This Row],[28 - 32 ]])</f>
        <v>0.11553072916666665</v>
      </c>
      <c r="AN61" s="18">
        <f>IF(km4_splits_ranks[[#This Row],[32 - 36 ]]="DNF","DNF",km4_splits_ranks[[#This Row],[32 km]]+km4_splits_ranks[[#This Row],[32 - 36 ]])</f>
        <v>0.13160449074074071</v>
      </c>
      <c r="AO61" s="18">
        <f>IF(km4_splits_ranks[[#This Row],[36 - 40 ]]="DNF","DNF",km4_splits_ranks[[#This Row],[36 km]]+km4_splits_ranks[[#This Row],[36 - 40 ]])</f>
        <v>0.14799814814814813</v>
      </c>
      <c r="AP61" s="23">
        <f>IF(km4_splits_ranks[[#This Row],[40 - 42 ]]="DNF","DNF",km4_splits_ranks[[#This Row],[40 km]]+km4_splits_ranks[[#This Row],[40 - 42 ]])</f>
        <v>0.15567493055555554</v>
      </c>
      <c r="AQ61" s="48">
        <f>IF(km4_splits_ranks[[#This Row],[4 km]]="DNF","DNF",RANK(km4_splits_ranks[[#This Row],[4 km]],km4_splits_ranks[4 km],1))</f>
        <v>67</v>
      </c>
      <c r="AR61" s="49">
        <f>IF(km4_splits_ranks[[#This Row],[8 km]]="DNF","DNF",RANK(km4_splits_ranks[[#This Row],[8 km]],km4_splits_ranks[8 km],1))</f>
        <v>62</v>
      </c>
      <c r="AS61" s="49">
        <f>IF(km4_splits_ranks[[#This Row],[12 km]]="DNF","DNF",RANK(km4_splits_ranks[[#This Row],[12 km]],km4_splits_ranks[12 km],1))</f>
        <v>61</v>
      </c>
      <c r="AT61" s="49">
        <f>IF(km4_splits_ranks[[#This Row],[16 km]]="DNF","DNF",RANK(km4_splits_ranks[[#This Row],[16 km]],km4_splits_ranks[16 km],1))</f>
        <v>58</v>
      </c>
      <c r="AU61" s="49">
        <f>IF(km4_splits_ranks[[#This Row],[20 km]]="DNF","DNF",RANK(km4_splits_ranks[[#This Row],[20 km]],km4_splits_ranks[20 km],1))</f>
        <v>58</v>
      </c>
      <c r="AV61" s="49">
        <f>IF(km4_splits_ranks[[#This Row],[24 km]]="DNF","DNF",RANK(km4_splits_ranks[[#This Row],[24 km]],km4_splits_ranks[24 km],1))</f>
        <v>56</v>
      </c>
      <c r="AW61" s="49">
        <f>IF(km4_splits_ranks[[#This Row],[28 km]]="DNF","DNF",RANK(km4_splits_ranks[[#This Row],[28 km]],km4_splits_ranks[28 km],1))</f>
        <v>59</v>
      </c>
      <c r="AX61" s="49">
        <f>IF(km4_splits_ranks[[#This Row],[32 km]]="DNF","DNF",RANK(km4_splits_ranks[[#This Row],[32 km]],km4_splits_ranks[32 km],1))</f>
        <v>59</v>
      </c>
      <c r="AY61" s="49">
        <f>IF(km4_splits_ranks[[#This Row],[36 km]]="DNF","DNF",RANK(km4_splits_ranks[[#This Row],[36 km]],km4_splits_ranks[36 km],1))</f>
        <v>60</v>
      </c>
      <c r="AZ61" s="49">
        <f>IF(km4_splits_ranks[[#This Row],[40 km]]="DNF","DNF",RANK(km4_splits_ranks[[#This Row],[40 km]],km4_splits_ranks[40 km],1))</f>
        <v>57</v>
      </c>
      <c r="BA61" s="49">
        <f>IF(km4_splits_ranks[[#This Row],[42 km]]="DNF","DNF",RANK(km4_splits_ranks[[#This Row],[42 km]],km4_splits_ranks[42 km],1))</f>
        <v>56</v>
      </c>
    </row>
    <row r="62" spans="2:53" x14ac:dyDescent="0.2">
      <c r="B62" s="4">
        <f>laps_times[[#This Row],[poř]]</f>
        <v>57</v>
      </c>
      <c r="C62" s="1">
        <f>laps_times[[#This Row],[s.č.]]</f>
        <v>36</v>
      </c>
      <c r="D62" s="1" t="str">
        <f>laps_times[[#This Row],[jméno]]</f>
        <v>Coufal Patrik</v>
      </c>
      <c r="E62" s="2">
        <f>laps_times[[#This Row],[roč]]</f>
        <v>1975</v>
      </c>
      <c r="F62" s="2" t="str">
        <f>laps_times[[#This Row],[kat]]</f>
        <v>MB</v>
      </c>
      <c r="G62" s="2">
        <f>laps_times[[#This Row],[poř_kat]]</f>
        <v>25</v>
      </c>
      <c r="H62" s="1" t="str">
        <f>laps_times[[#This Row],[klub]]</f>
        <v>Hospic Prachatice</v>
      </c>
      <c r="I62" s="6">
        <f>laps_times[[#This Row],[celk. čas]]</f>
        <v>0.15594894675925927</v>
      </c>
      <c r="J62" s="29">
        <f>SUM(laps_times[[#This Row],[1]:[6]])</f>
        <v>1.4003483796296297E-2</v>
      </c>
      <c r="K62" s="30">
        <f>SUM(laps_times[[#This Row],[7]:[12]])</f>
        <v>1.3208773148148148E-2</v>
      </c>
      <c r="L62" s="30">
        <f>SUM(laps_times[[#This Row],[13]:[18]])</f>
        <v>1.3348090277777778E-2</v>
      </c>
      <c r="M62" s="30">
        <f>SUM(laps_times[[#This Row],[19]:[24]])</f>
        <v>1.3371585648148148E-2</v>
      </c>
      <c r="N62" s="30">
        <f>SUM(laps_times[[#This Row],[25]:[30]])</f>
        <v>1.3982986111111111E-2</v>
      </c>
      <c r="O62" s="30">
        <f>SUM(laps_times[[#This Row],[31]:[36]])</f>
        <v>1.4512581018518518E-2</v>
      </c>
      <c r="P62" s="30">
        <f>SUM(laps_times[[#This Row],[37]:[42]])</f>
        <v>1.6214942129629629E-2</v>
      </c>
      <c r="Q62" s="30">
        <f>SUM(laps_times[[#This Row],[43]:[48]])</f>
        <v>1.6192268518518519E-2</v>
      </c>
      <c r="R62" s="30">
        <f>SUM(laps_times[[#This Row],[49]:[54]])</f>
        <v>1.4263958333333333E-2</v>
      </c>
      <c r="S62" s="30">
        <f>SUM(laps_times[[#This Row],[55]:[60]])</f>
        <v>1.8197546296296295E-2</v>
      </c>
      <c r="T62" s="31">
        <f>SUM(laps_times[[#This Row],[61]:[63]])</f>
        <v>8.6527314814814817E-3</v>
      </c>
      <c r="U62" s="45">
        <f>IF(km4_splits_ranks[[#This Row],[0 - 4 ]]="DNF","DNF",RANK(km4_splits_ranks[[#This Row],[0 - 4 ]],km4_splits_ranks[0 - 4 ],1))</f>
        <v>39</v>
      </c>
      <c r="V62" s="46">
        <f>IF(km4_splits_ranks[[#This Row],[4 - 8 ]]="DNF","DNF",RANK(km4_splits_ranks[[#This Row],[4 - 8 ]],km4_splits_ranks[4 - 8 ],1))</f>
        <v>39</v>
      </c>
      <c r="W62" s="46">
        <f>IF(km4_splits_ranks[[#This Row],[8 - 12 ]]="DNF","DNF",RANK(km4_splits_ranks[[#This Row],[8 - 12 ]],km4_splits_ranks[8 - 12 ],1))</f>
        <v>39</v>
      </c>
      <c r="X62" s="46">
        <f>IF(km4_splits_ranks[[#This Row],[12 - 16 ]]="DNF","DNF",RANK(km4_splits_ranks[[#This Row],[12 - 16 ]],km4_splits_ranks[12 - 16 ],1))</f>
        <v>32</v>
      </c>
      <c r="Y62" s="46">
        <f>IF(km4_splits_ranks[[#This Row],[16 -20 ]]="DNF","DNF",RANK(km4_splits_ranks[[#This Row],[16 -20 ]],km4_splits_ranks[16 -20 ],1))</f>
        <v>48</v>
      </c>
      <c r="Z62" s="46">
        <f>IF(km4_splits_ranks[[#This Row],[20 - 24 ]]="DNF","DNF",RANK(km4_splits_ranks[[#This Row],[20 - 24 ]],km4_splits_ranks[20 - 24 ],1))</f>
        <v>53</v>
      </c>
      <c r="AA62" s="46">
        <f>IF(km4_splits_ranks[[#This Row],[24 - 28 ]]="DNF","DNF",RANK(km4_splits_ranks[[#This Row],[24 - 28 ]],km4_splits_ranks[24 - 28 ],1))</f>
        <v>72</v>
      </c>
      <c r="AB62" s="46">
        <f>IF(km4_splits_ranks[[#This Row],[28 - 32 ]]="DNF","DNF",RANK(km4_splits_ranks[[#This Row],[28 - 32 ]],km4_splits_ranks[28 - 32 ],1))</f>
        <v>67</v>
      </c>
      <c r="AC62" s="46">
        <f>IF(km4_splits_ranks[[#This Row],[32 - 36 ]]="DNF","DNF",RANK(km4_splits_ranks[[#This Row],[32 - 36 ]],km4_splits_ranks[32 - 36 ],1))</f>
        <v>23</v>
      </c>
      <c r="AD62" s="46">
        <f>IF(km4_splits_ranks[[#This Row],[36 - 40 ]]="DNF","DNF",RANK(km4_splits_ranks[[#This Row],[36 - 40 ]],km4_splits_ranks[36 - 40 ],1))</f>
        <v>71</v>
      </c>
      <c r="AE62" s="47">
        <f>IF(km4_splits_ranks[[#This Row],[40 - 42 ]]="DNF","DNF",RANK(km4_splits_ranks[[#This Row],[40 - 42 ]],km4_splits_ranks[40 - 42 ],1))</f>
        <v>67</v>
      </c>
      <c r="AF62" s="22">
        <f>km4_splits_ranks[[#This Row],[0 - 4 ]]</f>
        <v>1.4003483796296297E-2</v>
      </c>
      <c r="AG62" s="18">
        <f>IF(km4_splits_ranks[[#This Row],[4 - 8 ]]="DNF","DNF",km4_splits_ranks[[#This Row],[4 km]]+km4_splits_ranks[[#This Row],[4 - 8 ]])</f>
        <v>2.7212256944444443E-2</v>
      </c>
      <c r="AH62" s="18">
        <f>IF(km4_splits_ranks[[#This Row],[8 - 12 ]]="DNF","DNF",km4_splits_ranks[[#This Row],[8 km]]+km4_splits_ranks[[#This Row],[8 - 12 ]])</f>
        <v>4.0560347222222223E-2</v>
      </c>
      <c r="AI62" s="18">
        <f>IF(km4_splits_ranks[[#This Row],[12 - 16 ]]="DNF","DNF",km4_splits_ranks[[#This Row],[12 km]]+km4_splits_ranks[[#This Row],[12 - 16 ]])</f>
        <v>5.3931932870370375E-2</v>
      </c>
      <c r="AJ62" s="18">
        <f>IF(km4_splits_ranks[[#This Row],[16 -20 ]]="DNF","DNF",km4_splits_ranks[[#This Row],[16 km]]+km4_splits_ranks[[#This Row],[16 -20 ]])</f>
        <v>6.7914918981481484E-2</v>
      </c>
      <c r="AK62" s="18">
        <f>IF(km4_splits_ranks[[#This Row],[20 - 24 ]]="DNF","DNF",km4_splits_ranks[[#This Row],[20 km]]+km4_splits_ranks[[#This Row],[20 - 24 ]])</f>
        <v>8.2427500000000001E-2</v>
      </c>
      <c r="AL62" s="18">
        <f>IF(km4_splits_ranks[[#This Row],[24 - 28 ]]="DNF","DNF",km4_splits_ranks[[#This Row],[24 km]]+km4_splits_ranks[[#This Row],[24 - 28 ]])</f>
        <v>9.8642442129629637E-2</v>
      </c>
      <c r="AM62" s="18">
        <f>IF(km4_splits_ranks[[#This Row],[28 - 32 ]]="DNF","DNF",km4_splits_ranks[[#This Row],[28 km]]+km4_splits_ranks[[#This Row],[28 - 32 ]])</f>
        <v>0.11483471064814815</v>
      </c>
      <c r="AN62" s="18">
        <f>IF(km4_splits_ranks[[#This Row],[32 - 36 ]]="DNF","DNF",km4_splits_ranks[[#This Row],[32 km]]+km4_splits_ranks[[#This Row],[32 - 36 ]])</f>
        <v>0.12909866898148148</v>
      </c>
      <c r="AO62" s="18">
        <f>IF(km4_splits_ranks[[#This Row],[36 - 40 ]]="DNF","DNF",km4_splits_ranks[[#This Row],[36 km]]+km4_splits_ranks[[#This Row],[36 - 40 ]])</f>
        <v>0.14729621527777778</v>
      </c>
      <c r="AP62" s="23">
        <f>IF(km4_splits_ranks[[#This Row],[40 - 42 ]]="DNF","DNF",km4_splits_ranks[[#This Row],[40 km]]+km4_splits_ranks[[#This Row],[40 - 42 ]])</f>
        <v>0.15594894675925927</v>
      </c>
      <c r="AQ62" s="48">
        <f>IF(km4_splits_ranks[[#This Row],[4 km]]="DNF","DNF",RANK(km4_splits_ranks[[#This Row],[4 km]],km4_splits_ranks[4 km],1))</f>
        <v>39</v>
      </c>
      <c r="AR62" s="49">
        <f>IF(km4_splits_ranks[[#This Row],[8 km]]="DNF","DNF",RANK(km4_splits_ranks[[#This Row],[8 km]],km4_splits_ranks[8 km],1))</f>
        <v>37</v>
      </c>
      <c r="AS62" s="49">
        <f>IF(km4_splits_ranks[[#This Row],[12 km]]="DNF","DNF",RANK(km4_splits_ranks[[#This Row],[12 km]],km4_splits_ranks[12 km],1))</f>
        <v>39</v>
      </c>
      <c r="AT62" s="49">
        <f>IF(km4_splits_ranks[[#This Row],[16 km]]="DNF","DNF",RANK(km4_splits_ranks[[#This Row],[16 km]],km4_splits_ranks[16 km],1))</f>
        <v>37</v>
      </c>
      <c r="AU62" s="49">
        <f>IF(km4_splits_ranks[[#This Row],[20 km]]="DNF","DNF",RANK(km4_splits_ranks[[#This Row],[20 km]],km4_splits_ranks[20 km],1))</f>
        <v>39</v>
      </c>
      <c r="AV62" s="49">
        <f>IF(km4_splits_ranks[[#This Row],[24 km]]="DNF","DNF",RANK(km4_splits_ranks[[#This Row],[24 km]],km4_splits_ranks[24 km],1))</f>
        <v>42</v>
      </c>
      <c r="AW62" s="49">
        <f>IF(km4_splits_ranks[[#This Row],[28 km]]="DNF","DNF",RANK(km4_splits_ranks[[#This Row],[28 km]],km4_splits_ranks[28 km],1))</f>
        <v>51</v>
      </c>
      <c r="AX62" s="49">
        <f>IF(km4_splits_ranks[[#This Row],[32 km]]="DNF","DNF",RANK(km4_splits_ranks[[#This Row],[32 km]],km4_splits_ranks[32 km],1))</f>
        <v>55</v>
      </c>
      <c r="AY62" s="49">
        <f>IF(km4_splits_ranks[[#This Row],[36 km]]="DNF","DNF",RANK(km4_splits_ranks[[#This Row],[36 km]],km4_splits_ranks[36 km],1))</f>
        <v>47</v>
      </c>
      <c r="AZ62" s="49">
        <f>IF(km4_splits_ranks[[#This Row],[40 km]]="DNF","DNF",RANK(km4_splits_ranks[[#This Row],[40 km]],km4_splits_ranks[40 km],1))</f>
        <v>55</v>
      </c>
      <c r="BA62" s="49">
        <f>IF(km4_splits_ranks[[#This Row],[42 km]]="DNF","DNF",RANK(km4_splits_ranks[[#This Row],[42 km]],km4_splits_ranks[42 km],1))</f>
        <v>57</v>
      </c>
    </row>
    <row r="63" spans="2:53" x14ac:dyDescent="0.2">
      <c r="B63" s="4">
        <f>laps_times[[#This Row],[poř]]</f>
        <v>58</v>
      </c>
      <c r="C63" s="1">
        <f>laps_times[[#This Row],[s.č.]]</f>
        <v>112</v>
      </c>
      <c r="D63" s="1" t="str">
        <f>laps_times[[#This Row],[jméno]]</f>
        <v>Haňur Roman</v>
      </c>
      <c r="E63" s="2">
        <f>laps_times[[#This Row],[roč]]</f>
        <v>1969</v>
      </c>
      <c r="F63" s="2" t="str">
        <f>laps_times[[#This Row],[kat]]</f>
        <v>MB</v>
      </c>
      <c r="G63" s="2">
        <f>laps_times[[#This Row],[poř_kat]]</f>
        <v>26</v>
      </c>
      <c r="H63" s="1" t="str">
        <f>laps_times[[#This Row],[klub]]</f>
        <v>BBK Boršov nad Vltavou</v>
      </c>
      <c r="I63" s="6">
        <f>laps_times[[#This Row],[celk. čas]]</f>
        <v>0.15624251157407407</v>
      </c>
      <c r="J63" s="29">
        <f>SUM(laps_times[[#This Row],[1]:[6]])</f>
        <v>1.4169305555555557E-2</v>
      </c>
      <c r="K63" s="30">
        <f>SUM(laps_times[[#This Row],[7]:[12]])</f>
        <v>1.3617083333333333E-2</v>
      </c>
      <c r="L63" s="30">
        <f>SUM(laps_times[[#This Row],[13]:[18]])</f>
        <v>1.3328761574074074E-2</v>
      </c>
      <c r="M63" s="30">
        <f>SUM(laps_times[[#This Row],[19]:[24]])</f>
        <v>1.3168877314814816E-2</v>
      </c>
      <c r="N63" s="30">
        <f>SUM(laps_times[[#This Row],[25]:[30]])</f>
        <v>1.3286215277777777E-2</v>
      </c>
      <c r="O63" s="30">
        <f>SUM(laps_times[[#This Row],[31]:[36]])</f>
        <v>1.4033611111111111E-2</v>
      </c>
      <c r="P63" s="30">
        <f>SUM(laps_times[[#This Row],[37]:[42]])</f>
        <v>1.464829861111111E-2</v>
      </c>
      <c r="Q63" s="30">
        <f>SUM(laps_times[[#This Row],[43]:[48]])</f>
        <v>1.5684664351851854E-2</v>
      </c>
      <c r="R63" s="30">
        <f>SUM(laps_times[[#This Row],[49]:[54]])</f>
        <v>1.7156319444444443E-2</v>
      </c>
      <c r="S63" s="30">
        <f>SUM(laps_times[[#This Row],[55]:[60]])</f>
        <v>1.8439432870370372E-2</v>
      </c>
      <c r="T63" s="31">
        <f>SUM(laps_times[[#This Row],[61]:[63]])</f>
        <v>8.7099421296296282E-3</v>
      </c>
      <c r="U63" s="45">
        <f>IF(km4_splits_ranks[[#This Row],[0 - 4 ]]="DNF","DNF",RANK(km4_splits_ranks[[#This Row],[0 - 4 ]],km4_splits_ranks[0 - 4 ],1))</f>
        <v>44</v>
      </c>
      <c r="V63" s="46">
        <f>IF(km4_splits_ranks[[#This Row],[4 - 8 ]]="DNF","DNF",RANK(km4_splits_ranks[[#This Row],[4 - 8 ]],km4_splits_ranks[4 - 8 ],1))</f>
        <v>50</v>
      </c>
      <c r="W63" s="46">
        <f>IF(km4_splits_ranks[[#This Row],[8 - 12 ]]="DNF","DNF",RANK(km4_splits_ranks[[#This Row],[8 - 12 ]],km4_splits_ranks[8 - 12 ],1))</f>
        <v>38</v>
      </c>
      <c r="X63" s="46">
        <f>IF(km4_splits_ranks[[#This Row],[12 - 16 ]]="DNF","DNF",RANK(km4_splits_ranks[[#This Row],[12 - 16 ]],km4_splits_ranks[12 - 16 ],1))</f>
        <v>26</v>
      </c>
      <c r="Y63" s="46">
        <f>IF(km4_splits_ranks[[#This Row],[16 -20 ]]="DNF","DNF",RANK(km4_splits_ranks[[#This Row],[16 -20 ]],km4_splits_ranks[16 -20 ],1))</f>
        <v>24</v>
      </c>
      <c r="Z63" s="46">
        <f>IF(km4_splits_ranks[[#This Row],[20 - 24 ]]="DNF","DNF",RANK(km4_splits_ranks[[#This Row],[20 - 24 ]],km4_splits_ranks[20 - 24 ],1))</f>
        <v>39</v>
      </c>
      <c r="AA63" s="46">
        <f>IF(km4_splits_ranks[[#This Row],[24 - 28 ]]="DNF","DNF",RANK(km4_splits_ranks[[#This Row],[24 - 28 ]],km4_splits_ranks[24 - 28 ],1))</f>
        <v>47</v>
      </c>
      <c r="AB63" s="46">
        <f>IF(km4_splits_ranks[[#This Row],[28 - 32 ]]="DNF","DNF",RANK(km4_splits_ranks[[#This Row],[28 - 32 ]],km4_splits_ranks[28 - 32 ],1))</f>
        <v>57</v>
      </c>
      <c r="AC63" s="46">
        <f>IF(km4_splits_ranks[[#This Row],[32 - 36 ]]="DNF","DNF",RANK(km4_splits_ranks[[#This Row],[32 - 36 ]],km4_splits_ranks[32 - 36 ],1))</f>
        <v>69</v>
      </c>
      <c r="AD63" s="46">
        <f>IF(km4_splits_ranks[[#This Row],[36 - 40 ]]="DNF","DNF",RANK(km4_splits_ranks[[#This Row],[36 - 40 ]],km4_splits_ranks[36 - 40 ],1))</f>
        <v>75</v>
      </c>
      <c r="AE63" s="47">
        <f>IF(km4_splits_ranks[[#This Row],[40 - 42 ]]="DNF","DNF",RANK(km4_splits_ranks[[#This Row],[40 - 42 ]],km4_splits_ranks[40 - 42 ],1))</f>
        <v>69</v>
      </c>
      <c r="AF63" s="22">
        <f>km4_splits_ranks[[#This Row],[0 - 4 ]]</f>
        <v>1.4169305555555557E-2</v>
      </c>
      <c r="AG63" s="18">
        <f>IF(km4_splits_ranks[[#This Row],[4 - 8 ]]="DNF","DNF",km4_splits_ranks[[#This Row],[4 km]]+km4_splits_ranks[[#This Row],[4 - 8 ]])</f>
        <v>2.7786388888888888E-2</v>
      </c>
      <c r="AH63" s="18">
        <f>IF(km4_splits_ranks[[#This Row],[8 - 12 ]]="DNF","DNF",km4_splits_ranks[[#This Row],[8 km]]+km4_splits_ranks[[#This Row],[8 - 12 ]])</f>
        <v>4.1115150462962963E-2</v>
      </c>
      <c r="AI63" s="18">
        <f>IF(km4_splits_ranks[[#This Row],[12 - 16 ]]="DNF","DNF",km4_splits_ranks[[#This Row],[12 km]]+km4_splits_ranks[[#This Row],[12 - 16 ]])</f>
        <v>5.4284027777777778E-2</v>
      </c>
      <c r="AJ63" s="18">
        <f>IF(km4_splits_ranks[[#This Row],[16 -20 ]]="DNF","DNF",km4_splits_ranks[[#This Row],[16 km]]+km4_splits_ranks[[#This Row],[16 -20 ]])</f>
        <v>6.7570243055555562E-2</v>
      </c>
      <c r="AK63" s="18">
        <f>IF(km4_splits_ranks[[#This Row],[20 - 24 ]]="DNF","DNF",km4_splits_ranks[[#This Row],[20 km]]+km4_splits_ranks[[#This Row],[20 - 24 ]])</f>
        <v>8.160385416666667E-2</v>
      </c>
      <c r="AL63" s="18">
        <f>IF(km4_splits_ranks[[#This Row],[24 - 28 ]]="DNF","DNF",km4_splits_ranks[[#This Row],[24 km]]+km4_splits_ranks[[#This Row],[24 - 28 ]])</f>
        <v>9.625215277777778E-2</v>
      </c>
      <c r="AM63" s="18">
        <f>IF(km4_splits_ranks[[#This Row],[28 - 32 ]]="DNF","DNF",km4_splits_ranks[[#This Row],[28 km]]+km4_splits_ranks[[#This Row],[28 - 32 ]])</f>
        <v>0.11193681712962963</v>
      </c>
      <c r="AN63" s="18">
        <f>IF(km4_splits_ranks[[#This Row],[32 - 36 ]]="DNF","DNF",km4_splits_ranks[[#This Row],[32 km]]+km4_splits_ranks[[#This Row],[32 - 36 ]])</f>
        <v>0.12909313657407406</v>
      </c>
      <c r="AO63" s="18">
        <f>IF(km4_splits_ranks[[#This Row],[36 - 40 ]]="DNF","DNF",km4_splits_ranks[[#This Row],[36 km]]+km4_splits_ranks[[#This Row],[36 - 40 ]])</f>
        <v>0.14753256944444443</v>
      </c>
      <c r="AP63" s="23">
        <f>IF(km4_splits_ranks[[#This Row],[40 - 42 ]]="DNF","DNF",km4_splits_ranks[[#This Row],[40 km]]+km4_splits_ranks[[#This Row],[40 - 42 ]])</f>
        <v>0.15624251157407407</v>
      </c>
      <c r="AQ63" s="48">
        <f>IF(km4_splits_ranks[[#This Row],[4 km]]="DNF","DNF",RANK(km4_splits_ranks[[#This Row],[4 km]],km4_splits_ranks[4 km],1))</f>
        <v>44</v>
      </c>
      <c r="AR63" s="49">
        <f>IF(km4_splits_ranks[[#This Row],[8 km]]="DNF","DNF",RANK(km4_splits_ranks[[#This Row],[8 km]],km4_splits_ranks[8 km],1))</f>
        <v>47</v>
      </c>
      <c r="AS63" s="49">
        <f>IF(km4_splits_ranks[[#This Row],[12 km]]="DNF","DNF",RANK(km4_splits_ranks[[#This Row],[12 km]],km4_splits_ranks[12 km],1))</f>
        <v>45</v>
      </c>
      <c r="AT63" s="49">
        <f>IF(km4_splits_ranks[[#This Row],[16 km]]="DNF","DNF",RANK(km4_splits_ranks[[#This Row],[16 km]],km4_splits_ranks[16 km],1))</f>
        <v>42</v>
      </c>
      <c r="AU63" s="49">
        <f>IF(km4_splits_ranks[[#This Row],[20 km]]="DNF","DNF",RANK(km4_splits_ranks[[#This Row],[20 km]],km4_splits_ranks[20 km],1))</f>
        <v>38</v>
      </c>
      <c r="AV63" s="49">
        <f>IF(km4_splits_ranks[[#This Row],[24 km]]="DNF","DNF",RANK(km4_splits_ranks[[#This Row],[24 km]],km4_splits_ranks[24 km],1))</f>
        <v>34</v>
      </c>
      <c r="AW63" s="49">
        <f>IF(km4_splits_ranks[[#This Row],[28 km]]="DNF","DNF",RANK(km4_splits_ranks[[#This Row],[28 km]],km4_splits_ranks[28 km],1))</f>
        <v>36</v>
      </c>
      <c r="AX63" s="49">
        <f>IF(km4_splits_ranks[[#This Row],[32 km]]="DNF","DNF",RANK(km4_splits_ranks[[#This Row],[32 km]],km4_splits_ranks[32 km],1))</f>
        <v>41</v>
      </c>
      <c r="AY63" s="49">
        <f>IF(km4_splits_ranks[[#This Row],[36 km]]="DNF","DNF",RANK(km4_splits_ranks[[#This Row],[36 km]],km4_splits_ranks[36 km],1))</f>
        <v>46</v>
      </c>
      <c r="AZ63" s="49">
        <f>IF(km4_splits_ranks[[#This Row],[40 km]]="DNF","DNF",RANK(km4_splits_ranks[[#This Row],[40 km]],km4_splits_ranks[40 km],1))</f>
        <v>56</v>
      </c>
      <c r="BA63" s="49">
        <f>IF(km4_splits_ranks[[#This Row],[42 km]]="DNF","DNF",RANK(km4_splits_ranks[[#This Row],[42 km]],km4_splits_ranks[42 km],1))</f>
        <v>58</v>
      </c>
    </row>
    <row r="64" spans="2:53" x14ac:dyDescent="0.2">
      <c r="B64" s="4">
        <f>laps_times[[#This Row],[poř]]</f>
        <v>59</v>
      </c>
      <c r="C64" s="1">
        <f>laps_times[[#This Row],[s.č.]]</f>
        <v>103</v>
      </c>
      <c r="D64" s="1" t="str">
        <f>laps_times[[#This Row],[jméno]]</f>
        <v>Bayerová Lenka</v>
      </c>
      <c r="E64" s="2">
        <f>laps_times[[#This Row],[roč]]</f>
        <v>1968</v>
      </c>
      <c r="F64" s="2" t="str">
        <f>laps_times[[#This Row],[kat]]</f>
        <v>ZB</v>
      </c>
      <c r="G64" s="2">
        <f>laps_times[[#This Row],[poř_kat]]</f>
        <v>2</v>
      </c>
      <c r="H64" s="1" t="str">
        <f>laps_times[[#This Row],[klub]]</f>
        <v>TJ Sokol Unhošť</v>
      </c>
      <c r="I64" s="6">
        <f>laps_times[[#This Row],[celk. čas]]</f>
        <v>0.15630906250000001</v>
      </c>
      <c r="J64" s="29">
        <f>SUM(laps_times[[#This Row],[1]:[6]])</f>
        <v>1.4582361111111112E-2</v>
      </c>
      <c r="K64" s="30">
        <f>SUM(laps_times[[#This Row],[7]:[12]])</f>
        <v>1.4023981481481481E-2</v>
      </c>
      <c r="L64" s="30">
        <f>SUM(laps_times[[#This Row],[13]:[18]])</f>
        <v>1.4122569444444445E-2</v>
      </c>
      <c r="M64" s="30">
        <f>SUM(laps_times[[#This Row],[19]:[24]])</f>
        <v>1.436435185185185E-2</v>
      </c>
      <c r="N64" s="30">
        <f>SUM(laps_times[[#This Row],[25]:[30]])</f>
        <v>1.4766006944444444E-2</v>
      </c>
      <c r="O64" s="30">
        <f>SUM(laps_times[[#This Row],[31]:[36]])</f>
        <v>1.514525462962963E-2</v>
      </c>
      <c r="P64" s="30">
        <f>SUM(laps_times[[#This Row],[37]:[42]])</f>
        <v>1.5152407407407408E-2</v>
      </c>
      <c r="Q64" s="30">
        <f>SUM(laps_times[[#This Row],[43]:[48]])</f>
        <v>1.5484027777777775E-2</v>
      </c>
      <c r="R64" s="30">
        <f>SUM(laps_times[[#This Row],[49]:[54]])</f>
        <v>1.5721932870370367E-2</v>
      </c>
      <c r="S64" s="30">
        <f>SUM(laps_times[[#This Row],[55]:[60]])</f>
        <v>1.5601238425925926E-2</v>
      </c>
      <c r="T64" s="31">
        <f>SUM(laps_times[[#This Row],[61]:[63]])</f>
        <v>7.3449305555555559E-3</v>
      </c>
      <c r="U64" s="45">
        <f>IF(km4_splits_ranks[[#This Row],[0 - 4 ]]="DNF","DNF",RANK(km4_splits_ranks[[#This Row],[0 - 4 ]],km4_splits_ranks[0 - 4 ],1))</f>
        <v>64</v>
      </c>
      <c r="V64" s="46">
        <f>IF(km4_splits_ranks[[#This Row],[4 - 8 ]]="DNF","DNF",RANK(km4_splits_ranks[[#This Row],[4 - 8 ]],km4_splits_ranks[4 - 8 ],1))</f>
        <v>68</v>
      </c>
      <c r="W64" s="46">
        <f>IF(km4_splits_ranks[[#This Row],[8 - 12 ]]="DNF","DNF",RANK(km4_splits_ranks[[#This Row],[8 - 12 ]],km4_splits_ranks[8 - 12 ],1))</f>
        <v>65</v>
      </c>
      <c r="X64" s="46">
        <f>IF(km4_splits_ranks[[#This Row],[12 - 16 ]]="DNF","DNF",RANK(km4_splits_ranks[[#This Row],[12 - 16 ]],km4_splits_ranks[12 - 16 ],1))</f>
        <v>66</v>
      </c>
      <c r="Y64" s="46">
        <f>IF(km4_splits_ranks[[#This Row],[16 -20 ]]="DNF","DNF",RANK(km4_splits_ranks[[#This Row],[16 -20 ]],km4_splits_ranks[16 -20 ],1))</f>
        <v>67</v>
      </c>
      <c r="Z64" s="46">
        <f>IF(km4_splits_ranks[[#This Row],[20 - 24 ]]="DNF","DNF",RANK(km4_splits_ranks[[#This Row],[20 - 24 ]],km4_splits_ranks[20 - 24 ],1))</f>
        <v>66</v>
      </c>
      <c r="AA64" s="46">
        <f>IF(km4_splits_ranks[[#This Row],[24 - 28 ]]="DNF","DNF",RANK(km4_splits_ranks[[#This Row],[24 - 28 ]],km4_splits_ranks[24 - 28 ],1))</f>
        <v>60</v>
      </c>
      <c r="AB64" s="46">
        <f>IF(km4_splits_ranks[[#This Row],[28 - 32 ]]="DNF","DNF",RANK(km4_splits_ranks[[#This Row],[28 - 32 ]],km4_splits_ranks[28 - 32 ],1))</f>
        <v>52</v>
      </c>
      <c r="AC64" s="46">
        <f>IF(km4_splits_ranks[[#This Row],[32 - 36 ]]="DNF","DNF",RANK(km4_splits_ranks[[#This Row],[32 - 36 ]],km4_splits_ranks[32 - 36 ],1))</f>
        <v>44</v>
      </c>
      <c r="AD64" s="46">
        <f>IF(km4_splits_ranks[[#This Row],[36 - 40 ]]="DNF","DNF",RANK(km4_splits_ranks[[#This Row],[36 - 40 ]],km4_splits_ranks[36 - 40 ],1))</f>
        <v>35</v>
      </c>
      <c r="AE64" s="47">
        <f>IF(km4_splits_ranks[[#This Row],[40 - 42 ]]="DNF","DNF",RANK(km4_splits_ranks[[#This Row],[40 - 42 ]],km4_splits_ranks[40 - 42 ],1))</f>
        <v>32</v>
      </c>
      <c r="AF64" s="22">
        <f>km4_splits_ranks[[#This Row],[0 - 4 ]]</f>
        <v>1.4582361111111112E-2</v>
      </c>
      <c r="AG64" s="18">
        <f>IF(km4_splits_ranks[[#This Row],[4 - 8 ]]="DNF","DNF",km4_splits_ranks[[#This Row],[4 km]]+km4_splits_ranks[[#This Row],[4 - 8 ]])</f>
        <v>2.8606342592592593E-2</v>
      </c>
      <c r="AH64" s="18">
        <f>IF(km4_splits_ranks[[#This Row],[8 - 12 ]]="DNF","DNF",km4_splits_ranks[[#This Row],[8 km]]+km4_splits_ranks[[#This Row],[8 - 12 ]])</f>
        <v>4.2728912037037034E-2</v>
      </c>
      <c r="AI64" s="18">
        <f>IF(km4_splits_ranks[[#This Row],[12 - 16 ]]="DNF","DNF",km4_splits_ranks[[#This Row],[12 km]]+km4_splits_ranks[[#This Row],[12 - 16 ]])</f>
        <v>5.7093263888888884E-2</v>
      </c>
      <c r="AJ64" s="18">
        <f>IF(km4_splits_ranks[[#This Row],[16 -20 ]]="DNF","DNF",km4_splits_ranks[[#This Row],[16 km]]+km4_splits_ranks[[#This Row],[16 -20 ]])</f>
        <v>7.1859270833333322E-2</v>
      </c>
      <c r="AK64" s="18">
        <f>IF(km4_splits_ranks[[#This Row],[20 - 24 ]]="DNF","DNF",km4_splits_ranks[[#This Row],[20 km]]+km4_splits_ranks[[#This Row],[20 - 24 ]])</f>
        <v>8.7004525462962945E-2</v>
      </c>
      <c r="AL64" s="18">
        <f>IF(km4_splits_ranks[[#This Row],[24 - 28 ]]="DNF","DNF",km4_splits_ranks[[#This Row],[24 km]]+km4_splits_ranks[[#This Row],[24 - 28 ]])</f>
        <v>0.10215693287037035</v>
      </c>
      <c r="AM64" s="18">
        <f>IF(km4_splits_ranks[[#This Row],[28 - 32 ]]="DNF","DNF",km4_splits_ranks[[#This Row],[28 km]]+km4_splits_ranks[[#This Row],[28 - 32 ]])</f>
        <v>0.11764096064814812</v>
      </c>
      <c r="AN64" s="18">
        <f>IF(km4_splits_ranks[[#This Row],[32 - 36 ]]="DNF","DNF",km4_splits_ranks[[#This Row],[32 km]]+km4_splits_ranks[[#This Row],[32 - 36 ]])</f>
        <v>0.13336289351851849</v>
      </c>
      <c r="AO64" s="18">
        <f>IF(km4_splits_ranks[[#This Row],[36 - 40 ]]="DNF","DNF",km4_splits_ranks[[#This Row],[36 km]]+km4_splits_ranks[[#This Row],[36 - 40 ]])</f>
        <v>0.14896413194444441</v>
      </c>
      <c r="AP64" s="23">
        <f>IF(km4_splits_ranks[[#This Row],[40 - 42 ]]="DNF","DNF",km4_splits_ranks[[#This Row],[40 km]]+km4_splits_ranks[[#This Row],[40 - 42 ]])</f>
        <v>0.15630906249999996</v>
      </c>
      <c r="AQ64" s="48">
        <f>IF(km4_splits_ranks[[#This Row],[4 km]]="DNF","DNF",RANK(km4_splits_ranks[[#This Row],[4 km]],km4_splits_ranks[4 km],1))</f>
        <v>64</v>
      </c>
      <c r="AR64" s="49">
        <f>IF(km4_splits_ranks[[#This Row],[8 km]]="DNF","DNF",RANK(km4_splits_ranks[[#This Row],[8 km]],km4_splits_ranks[8 km],1))</f>
        <v>65</v>
      </c>
      <c r="AS64" s="49">
        <f>IF(km4_splits_ranks[[#This Row],[12 km]]="DNF","DNF",RANK(km4_splits_ranks[[#This Row],[12 km]],km4_splits_ranks[12 km],1))</f>
        <v>66</v>
      </c>
      <c r="AT64" s="49">
        <f>IF(km4_splits_ranks[[#This Row],[16 km]]="DNF","DNF",RANK(km4_splits_ranks[[#This Row],[16 km]],km4_splits_ranks[16 km],1))</f>
        <v>67</v>
      </c>
      <c r="AU64" s="49">
        <f>IF(km4_splits_ranks[[#This Row],[20 km]]="DNF","DNF",RANK(km4_splits_ranks[[#This Row],[20 km]],km4_splits_ranks[20 km],1))</f>
        <v>67</v>
      </c>
      <c r="AV64" s="49">
        <f>IF(km4_splits_ranks[[#This Row],[24 km]]="DNF","DNF",RANK(km4_splits_ranks[[#This Row],[24 km]],km4_splits_ranks[24 km],1))</f>
        <v>67</v>
      </c>
      <c r="AW64" s="49">
        <f>IF(km4_splits_ranks[[#This Row],[28 km]]="DNF","DNF",RANK(km4_splits_ranks[[#This Row],[28 km]],km4_splits_ranks[28 km],1))</f>
        <v>65</v>
      </c>
      <c r="AX64" s="49">
        <f>IF(km4_splits_ranks[[#This Row],[32 km]]="DNF","DNF",RANK(km4_splits_ranks[[#This Row],[32 km]],km4_splits_ranks[32 km],1))</f>
        <v>65</v>
      </c>
      <c r="AY64" s="49">
        <f>IF(km4_splits_ranks[[#This Row],[36 km]]="DNF","DNF",RANK(km4_splits_ranks[[#This Row],[36 km]],km4_splits_ranks[36 km],1))</f>
        <v>63</v>
      </c>
      <c r="AZ64" s="49">
        <f>IF(km4_splits_ranks[[#This Row],[40 km]]="DNF","DNF",RANK(km4_splits_ranks[[#This Row],[40 km]],km4_splits_ranks[40 km],1))</f>
        <v>59</v>
      </c>
      <c r="BA64" s="49">
        <f>IF(km4_splits_ranks[[#This Row],[42 km]]="DNF","DNF",RANK(km4_splits_ranks[[#This Row],[42 km]],km4_splits_ranks[42 km],1))</f>
        <v>59</v>
      </c>
    </row>
    <row r="65" spans="2:53" x14ac:dyDescent="0.2">
      <c r="B65" s="4">
        <f>laps_times[[#This Row],[poř]]</f>
        <v>60</v>
      </c>
      <c r="C65" s="1">
        <f>laps_times[[#This Row],[s.č.]]</f>
        <v>52</v>
      </c>
      <c r="D65" s="1" t="str">
        <f>laps_times[[#This Row],[jméno]]</f>
        <v>Brossaud Jack</v>
      </c>
      <c r="E65" s="2">
        <f>laps_times[[#This Row],[roč]]</f>
        <v>1970</v>
      </c>
      <c r="F65" s="2" t="str">
        <f>laps_times[[#This Row],[kat]]</f>
        <v>MB</v>
      </c>
      <c r="G65" s="2">
        <f>laps_times[[#This Row],[poř_kat]]</f>
        <v>27</v>
      </c>
      <c r="H65" s="1" t="str">
        <f>laps_times[[#This Row],[klub]]</f>
        <v>JBP</v>
      </c>
      <c r="I65" s="6">
        <f>laps_times[[#This Row],[celk. čas]]</f>
        <v>0.15652667824074074</v>
      </c>
      <c r="J65" s="29">
        <f>SUM(laps_times[[#This Row],[1]:[6]])</f>
        <v>1.4172731481481482E-2</v>
      </c>
      <c r="K65" s="30">
        <f>SUM(laps_times[[#This Row],[7]:[12]])</f>
        <v>1.3677766203703704E-2</v>
      </c>
      <c r="L65" s="30">
        <f>SUM(laps_times[[#This Row],[13]:[18]])</f>
        <v>1.3703738425925925E-2</v>
      </c>
      <c r="M65" s="30">
        <f>SUM(laps_times[[#This Row],[19]:[24]])</f>
        <v>1.4271712962962962E-2</v>
      </c>
      <c r="N65" s="30">
        <f>SUM(laps_times[[#This Row],[25]:[30]])</f>
        <v>1.4574988425925925E-2</v>
      </c>
      <c r="O65" s="30">
        <f>SUM(laps_times[[#This Row],[31]:[36]])</f>
        <v>1.4936597222222223E-2</v>
      </c>
      <c r="P65" s="30">
        <f>SUM(laps_times[[#This Row],[37]:[42]])</f>
        <v>1.5755613425925925E-2</v>
      </c>
      <c r="Q65" s="30">
        <f>SUM(laps_times[[#This Row],[43]:[48]])</f>
        <v>1.6020636574074074E-2</v>
      </c>
      <c r="R65" s="30">
        <f>SUM(laps_times[[#This Row],[49]:[54]])</f>
        <v>1.5721944444444441E-2</v>
      </c>
      <c r="S65" s="30">
        <f>SUM(laps_times[[#This Row],[55]:[60]])</f>
        <v>1.6149699074074073E-2</v>
      </c>
      <c r="T65" s="31">
        <f>SUM(laps_times[[#This Row],[61]:[63]])</f>
        <v>7.5412500000000011E-3</v>
      </c>
      <c r="U65" s="45">
        <f>IF(km4_splits_ranks[[#This Row],[0 - 4 ]]="DNF","DNF",RANK(km4_splits_ranks[[#This Row],[0 - 4 ]],km4_splits_ranks[0 - 4 ],1))</f>
        <v>45</v>
      </c>
      <c r="V65" s="46">
        <f>IF(km4_splits_ranks[[#This Row],[4 - 8 ]]="DNF","DNF",RANK(km4_splits_ranks[[#This Row],[4 - 8 ]],km4_splits_ranks[4 - 8 ],1))</f>
        <v>51</v>
      </c>
      <c r="W65" s="46">
        <f>IF(km4_splits_ranks[[#This Row],[8 - 12 ]]="DNF","DNF",RANK(km4_splits_ranks[[#This Row],[8 - 12 ]],km4_splits_ranks[8 - 12 ],1))</f>
        <v>52</v>
      </c>
      <c r="X65" s="46">
        <f>IF(km4_splits_ranks[[#This Row],[12 - 16 ]]="DNF","DNF",RANK(km4_splits_ranks[[#This Row],[12 - 16 ]],km4_splits_ranks[12 - 16 ],1))</f>
        <v>64</v>
      </c>
      <c r="Y65" s="46">
        <f>IF(km4_splits_ranks[[#This Row],[16 -20 ]]="DNF","DNF",RANK(km4_splits_ranks[[#This Row],[16 -20 ]],km4_splits_ranks[16 -20 ],1))</f>
        <v>65</v>
      </c>
      <c r="Z65" s="46">
        <f>IF(km4_splits_ranks[[#This Row],[20 - 24 ]]="DNF","DNF",RANK(km4_splits_ranks[[#This Row],[20 - 24 ]],km4_splits_ranks[20 - 24 ],1))</f>
        <v>63</v>
      </c>
      <c r="AA65" s="46">
        <f>IF(km4_splits_ranks[[#This Row],[24 - 28 ]]="DNF","DNF",RANK(km4_splits_ranks[[#This Row],[24 - 28 ]],km4_splits_ranks[24 - 28 ],1))</f>
        <v>67</v>
      </c>
      <c r="AB65" s="46">
        <f>IF(km4_splits_ranks[[#This Row],[28 - 32 ]]="DNF","DNF",RANK(km4_splits_ranks[[#This Row],[28 - 32 ]],km4_splits_ranks[28 - 32 ],1))</f>
        <v>64</v>
      </c>
      <c r="AC65" s="46">
        <f>IF(km4_splits_ranks[[#This Row],[32 - 36 ]]="DNF","DNF",RANK(km4_splits_ranks[[#This Row],[32 - 36 ]],km4_splits_ranks[32 - 36 ],1))</f>
        <v>45</v>
      </c>
      <c r="AD65" s="46">
        <f>IF(km4_splits_ranks[[#This Row],[36 - 40 ]]="DNF","DNF",RANK(km4_splits_ranks[[#This Row],[36 - 40 ]],km4_splits_ranks[36 - 40 ],1))</f>
        <v>43</v>
      </c>
      <c r="AE65" s="47">
        <f>IF(km4_splits_ranks[[#This Row],[40 - 42 ]]="DNF","DNF",RANK(km4_splits_ranks[[#This Row],[40 - 42 ]],km4_splits_ranks[40 - 42 ],1))</f>
        <v>36</v>
      </c>
      <c r="AF65" s="22">
        <f>km4_splits_ranks[[#This Row],[0 - 4 ]]</f>
        <v>1.4172731481481482E-2</v>
      </c>
      <c r="AG65" s="18">
        <f>IF(km4_splits_ranks[[#This Row],[4 - 8 ]]="DNF","DNF",km4_splits_ranks[[#This Row],[4 km]]+km4_splits_ranks[[#This Row],[4 - 8 ]])</f>
        <v>2.7850497685185188E-2</v>
      </c>
      <c r="AH65" s="18">
        <f>IF(km4_splits_ranks[[#This Row],[8 - 12 ]]="DNF","DNF",km4_splits_ranks[[#This Row],[8 km]]+km4_splits_ranks[[#This Row],[8 - 12 ]])</f>
        <v>4.1554236111111115E-2</v>
      </c>
      <c r="AI65" s="18">
        <f>IF(km4_splits_ranks[[#This Row],[12 - 16 ]]="DNF","DNF",km4_splits_ranks[[#This Row],[12 km]]+km4_splits_ranks[[#This Row],[12 - 16 ]])</f>
        <v>5.582594907407408E-2</v>
      </c>
      <c r="AJ65" s="18">
        <f>IF(km4_splits_ranks[[#This Row],[16 -20 ]]="DNF","DNF",km4_splits_ranks[[#This Row],[16 km]]+km4_splits_ranks[[#This Row],[16 -20 ]])</f>
        <v>7.040093750000001E-2</v>
      </c>
      <c r="AK65" s="18">
        <f>IF(km4_splits_ranks[[#This Row],[20 - 24 ]]="DNF","DNF",km4_splits_ranks[[#This Row],[20 km]]+km4_splits_ranks[[#This Row],[20 - 24 ]])</f>
        <v>8.5337534722222233E-2</v>
      </c>
      <c r="AL65" s="18">
        <f>IF(km4_splits_ranks[[#This Row],[24 - 28 ]]="DNF","DNF",km4_splits_ranks[[#This Row],[24 km]]+km4_splits_ranks[[#This Row],[24 - 28 ]])</f>
        <v>0.10109314814814815</v>
      </c>
      <c r="AM65" s="18">
        <f>IF(km4_splits_ranks[[#This Row],[28 - 32 ]]="DNF","DNF",km4_splits_ranks[[#This Row],[28 km]]+km4_splits_ranks[[#This Row],[28 - 32 ]])</f>
        <v>0.11711378472222223</v>
      </c>
      <c r="AN65" s="18">
        <f>IF(km4_splits_ranks[[#This Row],[32 - 36 ]]="DNF","DNF",km4_splits_ranks[[#This Row],[32 km]]+km4_splits_ranks[[#This Row],[32 - 36 ]])</f>
        <v>0.13283572916666667</v>
      </c>
      <c r="AO65" s="18">
        <f>IF(km4_splits_ranks[[#This Row],[36 - 40 ]]="DNF","DNF",km4_splits_ranks[[#This Row],[36 km]]+km4_splits_ranks[[#This Row],[36 - 40 ]])</f>
        <v>0.14898542824074074</v>
      </c>
      <c r="AP65" s="23">
        <f>IF(km4_splits_ranks[[#This Row],[40 - 42 ]]="DNF","DNF",km4_splits_ranks[[#This Row],[40 km]]+km4_splits_ranks[[#This Row],[40 - 42 ]])</f>
        <v>0.15652667824074074</v>
      </c>
      <c r="AQ65" s="48">
        <f>IF(km4_splits_ranks[[#This Row],[4 km]]="DNF","DNF",RANK(km4_splits_ranks[[#This Row],[4 km]],km4_splits_ranks[4 km],1))</f>
        <v>45</v>
      </c>
      <c r="AR65" s="49">
        <f>IF(km4_splits_ranks[[#This Row],[8 km]]="DNF","DNF",RANK(km4_splits_ranks[[#This Row],[8 km]],km4_splits_ranks[8 km],1))</f>
        <v>49</v>
      </c>
      <c r="AS65" s="49">
        <f>IF(km4_splits_ranks[[#This Row],[12 km]]="DNF","DNF",RANK(km4_splits_ranks[[#This Row],[12 km]],km4_splits_ranks[12 km],1))</f>
        <v>49</v>
      </c>
      <c r="AT65" s="49">
        <f>IF(km4_splits_ranks[[#This Row],[16 km]]="DNF","DNF",RANK(km4_splits_ranks[[#This Row],[16 km]],km4_splits_ranks[16 km],1))</f>
        <v>53</v>
      </c>
      <c r="AU65" s="49">
        <f>IF(km4_splits_ranks[[#This Row],[20 km]]="DNF","DNF",RANK(km4_splits_ranks[[#This Row],[20 km]],km4_splits_ranks[20 km],1))</f>
        <v>62</v>
      </c>
      <c r="AV65" s="49">
        <f>IF(km4_splits_ranks[[#This Row],[24 km]]="DNF","DNF",RANK(km4_splits_ranks[[#This Row],[24 km]],km4_splits_ranks[24 km],1))</f>
        <v>60</v>
      </c>
      <c r="AW65" s="49">
        <f>IF(km4_splits_ranks[[#This Row],[28 km]]="DNF","DNF",RANK(km4_splits_ranks[[#This Row],[28 km]],km4_splits_ranks[28 km],1))</f>
        <v>62</v>
      </c>
      <c r="AX65" s="49">
        <f>IF(km4_splits_ranks[[#This Row],[32 km]]="DNF","DNF",RANK(km4_splits_ranks[[#This Row],[32 km]],km4_splits_ranks[32 km],1))</f>
        <v>63</v>
      </c>
      <c r="AY65" s="49">
        <f>IF(km4_splits_ranks[[#This Row],[36 km]]="DNF","DNF",RANK(km4_splits_ranks[[#This Row],[36 km]],km4_splits_ranks[36 km],1))</f>
        <v>61</v>
      </c>
      <c r="AZ65" s="49">
        <f>IF(km4_splits_ranks[[#This Row],[40 km]]="DNF","DNF",RANK(km4_splits_ranks[[#This Row],[40 km]],km4_splits_ranks[40 km],1))</f>
        <v>60</v>
      </c>
      <c r="BA65" s="49">
        <f>IF(km4_splits_ranks[[#This Row],[42 km]]="DNF","DNF",RANK(km4_splits_ranks[[#This Row],[42 km]],km4_splits_ranks[42 km],1))</f>
        <v>60</v>
      </c>
    </row>
    <row r="66" spans="2:53" x14ac:dyDescent="0.2">
      <c r="B66" s="4">
        <f>laps_times[[#This Row],[poř]]</f>
        <v>61</v>
      </c>
      <c r="C66" s="1">
        <f>laps_times[[#This Row],[s.č.]]</f>
        <v>65</v>
      </c>
      <c r="D66" s="1" t="str">
        <f>laps_times[[#This Row],[jméno]]</f>
        <v>Šindlerová Jana</v>
      </c>
      <c r="E66" s="2">
        <f>laps_times[[#This Row],[roč]]</f>
        <v>1969</v>
      </c>
      <c r="F66" s="2" t="str">
        <f>laps_times[[#This Row],[kat]]</f>
        <v>ZB</v>
      </c>
      <c r="G66" s="2">
        <f>laps_times[[#This Row],[poř_kat]]</f>
        <v>3</v>
      </c>
      <c r="H66" s="1" t="str">
        <f>laps_times[[#This Row],[klub]]</f>
        <v>iThinkBeer.com</v>
      </c>
      <c r="I66" s="6">
        <f>laps_times[[#This Row],[celk. čas]]</f>
        <v>0.15778412037037037</v>
      </c>
      <c r="J66" s="29">
        <f>SUM(laps_times[[#This Row],[1]:[6]])</f>
        <v>1.4594016203703705E-2</v>
      </c>
      <c r="K66" s="30">
        <f>SUM(laps_times[[#This Row],[7]:[12]])</f>
        <v>1.4005891203703704E-2</v>
      </c>
      <c r="L66" s="30">
        <f>SUM(laps_times[[#This Row],[13]:[18]])</f>
        <v>1.4130162037037037E-2</v>
      </c>
      <c r="M66" s="30">
        <f>SUM(laps_times[[#This Row],[19]:[24]])</f>
        <v>1.4248935185185184E-2</v>
      </c>
      <c r="N66" s="30">
        <f>SUM(laps_times[[#This Row],[25]:[30]])</f>
        <v>1.4838796296296296E-2</v>
      </c>
      <c r="O66" s="30">
        <f>SUM(laps_times[[#This Row],[31]:[36]])</f>
        <v>1.4937303240740741E-2</v>
      </c>
      <c r="P66" s="30">
        <f>SUM(laps_times[[#This Row],[37]:[42]])</f>
        <v>1.5199780092592593E-2</v>
      </c>
      <c r="Q66" s="30">
        <f>SUM(laps_times[[#This Row],[43]:[48]])</f>
        <v>1.5560752314814815E-2</v>
      </c>
      <c r="R66" s="30">
        <f>SUM(laps_times[[#This Row],[49]:[54]])</f>
        <v>1.559832175925926E-2</v>
      </c>
      <c r="S66" s="30">
        <f>SUM(laps_times[[#This Row],[55]:[60]])</f>
        <v>1.6359351851851854E-2</v>
      </c>
      <c r="T66" s="31">
        <f>SUM(laps_times[[#This Row],[61]:[63]])</f>
        <v>8.310810185185185E-3</v>
      </c>
      <c r="U66" s="45">
        <f>IF(km4_splits_ranks[[#This Row],[0 - 4 ]]="DNF","DNF",RANK(km4_splits_ranks[[#This Row],[0 - 4 ]],km4_splits_ranks[0 - 4 ],1))</f>
        <v>66</v>
      </c>
      <c r="V66" s="46">
        <f>IF(km4_splits_ranks[[#This Row],[4 - 8 ]]="DNF","DNF",RANK(km4_splits_ranks[[#This Row],[4 - 8 ]],km4_splits_ranks[4 - 8 ],1))</f>
        <v>66</v>
      </c>
      <c r="W66" s="46">
        <f>IF(km4_splits_ranks[[#This Row],[8 - 12 ]]="DNF","DNF",RANK(km4_splits_ranks[[#This Row],[8 - 12 ]],km4_splits_ranks[8 - 12 ],1))</f>
        <v>66</v>
      </c>
      <c r="X66" s="46">
        <f>IF(km4_splits_ranks[[#This Row],[12 - 16 ]]="DNF","DNF",RANK(km4_splits_ranks[[#This Row],[12 - 16 ]],km4_splits_ranks[12 - 16 ],1))</f>
        <v>61</v>
      </c>
      <c r="Y66" s="46">
        <f>IF(km4_splits_ranks[[#This Row],[16 -20 ]]="DNF","DNF",RANK(km4_splits_ranks[[#This Row],[16 -20 ]],km4_splits_ranks[16 -20 ],1))</f>
        <v>69</v>
      </c>
      <c r="Z66" s="46">
        <f>IF(km4_splits_ranks[[#This Row],[20 - 24 ]]="DNF","DNF",RANK(km4_splits_ranks[[#This Row],[20 - 24 ]],km4_splits_ranks[20 - 24 ],1))</f>
        <v>64</v>
      </c>
      <c r="AA66" s="46">
        <f>IF(km4_splits_ranks[[#This Row],[24 - 28 ]]="DNF","DNF",RANK(km4_splits_ranks[[#This Row],[24 - 28 ]],km4_splits_ranks[24 - 28 ],1))</f>
        <v>61</v>
      </c>
      <c r="AB66" s="46">
        <f>IF(km4_splits_ranks[[#This Row],[28 - 32 ]]="DNF","DNF",RANK(km4_splits_ranks[[#This Row],[28 - 32 ]],km4_splits_ranks[28 - 32 ],1))</f>
        <v>55</v>
      </c>
      <c r="AC66" s="46">
        <f>IF(km4_splits_ranks[[#This Row],[32 - 36 ]]="DNF","DNF",RANK(km4_splits_ranks[[#This Row],[32 - 36 ]],km4_splits_ranks[32 - 36 ],1))</f>
        <v>42</v>
      </c>
      <c r="AD66" s="46">
        <f>IF(km4_splits_ranks[[#This Row],[36 - 40 ]]="DNF","DNF",RANK(km4_splits_ranks[[#This Row],[36 - 40 ]],km4_splits_ranks[36 - 40 ],1))</f>
        <v>44</v>
      </c>
      <c r="AE66" s="47">
        <f>IF(km4_splits_ranks[[#This Row],[40 - 42 ]]="DNF","DNF",RANK(km4_splits_ranks[[#This Row],[40 - 42 ]],km4_splits_ranks[40 - 42 ],1))</f>
        <v>61</v>
      </c>
      <c r="AF66" s="22">
        <f>km4_splits_ranks[[#This Row],[0 - 4 ]]</f>
        <v>1.4594016203703705E-2</v>
      </c>
      <c r="AG66" s="18">
        <f>IF(km4_splits_ranks[[#This Row],[4 - 8 ]]="DNF","DNF",km4_splits_ranks[[#This Row],[4 km]]+km4_splits_ranks[[#This Row],[4 - 8 ]])</f>
        <v>2.8599907407407407E-2</v>
      </c>
      <c r="AH66" s="18">
        <f>IF(km4_splits_ranks[[#This Row],[8 - 12 ]]="DNF","DNF",km4_splits_ranks[[#This Row],[8 km]]+km4_splits_ranks[[#This Row],[8 - 12 ]])</f>
        <v>4.2730069444444442E-2</v>
      </c>
      <c r="AI66" s="18">
        <f>IF(km4_splits_ranks[[#This Row],[12 - 16 ]]="DNF","DNF",km4_splits_ranks[[#This Row],[12 km]]+km4_splits_ranks[[#This Row],[12 - 16 ]])</f>
        <v>5.6979004629629626E-2</v>
      </c>
      <c r="AJ66" s="18">
        <f>IF(km4_splits_ranks[[#This Row],[16 -20 ]]="DNF","DNF",km4_splits_ranks[[#This Row],[16 km]]+km4_splits_ranks[[#This Row],[16 -20 ]])</f>
        <v>7.181780092592592E-2</v>
      </c>
      <c r="AK66" s="18">
        <f>IF(km4_splits_ranks[[#This Row],[20 - 24 ]]="DNF","DNF",km4_splits_ranks[[#This Row],[20 km]]+km4_splits_ranks[[#This Row],[20 - 24 ]])</f>
        <v>8.6755104166666666E-2</v>
      </c>
      <c r="AL66" s="18">
        <f>IF(km4_splits_ranks[[#This Row],[24 - 28 ]]="DNF","DNF",km4_splits_ranks[[#This Row],[24 km]]+km4_splits_ranks[[#This Row],[24 - 28 ]])</f>
        <v>0.10195488425925926</v>
      </c>
      <c r="AM66" s="18">
        <f>IF(km4_splits_ranks[[#This Row],[28 - 32 ]]="DNF","DNF",km4_splits_ranks[[#This Row],[28 km]]+km4_splits_ranks[[#This Row],[28 - 32 ]])</f>
        <v>0.11751563657407407</v>
      </c>
      <c r="AN66" s="18">
        <f>IF(km4_splits_ranks[[#This Row],[32 - 36 ]]="DNF","DNF",km4_splits_ranks[[#This Row],[32 km]]+km4_splits_ranks[[#This Row],[32 - 36 ]])</f>
        <v>0.13311395833333334</v>
      </c>
      <c r="AO66" s="18">
        <f>IF(km4_splits_ranks[[#This Row],[36 - 40 ]]="DNF","DNF",km4_splits_ranks[[#This Row],[36 km]]+km4_splits_ranks[[#This Row],[36 - 40 ]])</f>
        <v>0.1494733101851852</v>
      </c>
      <c r="AP66" s="23">
        <f>IF(km4_splits_ranks[[#This Row],[40 - 42 ]]="DNF","DNF",km4_splits_ranks[[#This Row],[40 km]]+km4_splits_ranks[[#This Row],[40 - 42 ]])</f>
        <v>0.15778412037037037</v>
      </c>
      <c r="AQ66" s="48">
        <f>IF(km4_splits_ranks[[#This Row],[4 km]]="DNF","DNF",RANK(km4_splits_ranks[[#This Row],[4 km]],km4_splits_ranks[4 km],1))</f>
        <v>66</v>
      </c>
      <c r="AR66" s="49">
        <f>IF(km4_splits_ranks[[#This Row],[8 km]]="DNF","DNF",RANK(km4_splits_ranks[[#This Row],[8 km]],km4_splits_ranks[8 km],1))</f>
        <v>63</v>
      </c>
      <c r="AS66" s="49">
        <f>IF(km4_splits_ranks[[#This Row],[12 km]]="DNF","DNF",RANK(km4_splits_ranks[[#This Row],[12 km]],km4_splits_ranks[12 km],1))</f>
        <v>67</v>
      </c>
      <c r="AT66" s="49">
        <f>IF(km4_splits_ranks[[#This Row],[16 km]]="DNF","DNF",RANK(km4_splits_ranks[[#This Row],[16 km]],km4_splits_ranks[16 km],1))</f>
        <v>65</v>
      </c>
      <c r="AU66" s="49">
        <f>IF(km4_splits_ranks[[#This Row],[20 km]]="DNF","DNF",RANK(km4_splits_ranks[[#This Row],[20 km]],km4_splits_ranks[20 km],1))</f>
        <v>66</v>
      </c>
      <c r="AV66" s="49">
        <f>IF(km4_splits_ranks[[#This Row],[24 km]]="DNF","DNF",RANK(km4_splits_ranks[[#This Row],[24 km]],km4_splits_ranks[24 km],1))</f>
        <v>66</v>
      </c>
      <c r="AW66" s="49">
        <f>IF(km4_splits_ranks[[#This Row],[28 km]]="DNF","DNF",RANK(km4_splits_ranks[[#This Row],[28 km]],km4_splits_ranks[28 km],1))</f>
        <v>64</v>
      </c>
      <c r="AX66" s="49">
        <f>IF(km4_splits_ranks[[#This Row],[32 km]]="DNF","DNF",RANK(km4_splits_ranks[[#This Row],[32 km]],km4_splits_ranks[32 km],1))</f>
        <v>64</v>
      </c>
      <c r="AY66" s="49">
        <f>IF(km4_splits_ranks[[#This Row],[36 km]]="DNF","DNF",RANK(km4_splits_ranks[[#This Row],[36 km]],km4_splits_ranks[36 km],1))</f>
        <v>62</v>
      </c>
      <c r="AZ66" s="49">
        <f>IF(km4_splits_ranks[[#This Row],[40 km]]="DNF","DNF",RANK(km4_splits_ranks[[#This Row],[40 km]],km4_splits_ranks[40 km],1))</f>
        <v>61</v>
      </c>
      <c r="BA66" s="49">
        <f>IF(km4_splits_ranks[[#This Row],[42 km]]="DNF","DNF",RANK(km4_splits_ranks[[#This Row],[42 km]],km4_splits_ranks[42 km],1))</f>
        <v>61</v>
      </c>
    </row>
    <row r="67" spans="2:53" x14ac:dyDescent="0.2">
      <c r="B67" s="4">
        <f>laps_times[[#This Row],[poř]]</f>
        <v>62</v>
      </c>
      <c r="C67" s="1">
        <f>laps_times[[#This Row],[s.č.]]</f>
        <v>105</v>
      </c>
      <c r="D67" s="1" t="str">
        <f>laps_times[[#This Row],[jméno]]</f>
        <v>Círal František ml.</v>
      </c>
      <c r="E67" s="2">
        <f>laps_times[[#This Row],[roč]]</f>
        <v>1998</v>
      </c>
      <c r="F67" s="2" t="str">
        <f>laps_times[[#This Row],[kat]]</f>
        <v>MA</v>
      </c>
      <c r="G67" s="2">
        <f>laps_times[[#This Row],[poř_kat]]</f>
        <v>15</v>
      </c>
      <c r="H67" s="1" t="str">
        <f>laps_times[[#This Row],[klub]]</f>
        <v>-</v>
      </c>
      <c r="I67" s="6">
        <f>laps_times[[#This Row],[celk. čas]]</f>
        <v>0.15903097222222221</v>
      </c>
      <c r="J67" s="29">
        <f>SUM(laps_times[[#This Row],[1]:[6]])</f>
        <v>1.4601701388888888E-2</v>
      </c>
      <c r="K67" s="30">
        <f>SUM(laps_times[[#This Row],[7]:[12]])</f>
        <v>1.4021643518518518E-2</v>
      </c>
      <c r="L67" s="30">
        <f>SUM(laps_times[[#This Row],[13]:[18]])</f>
        <v>1.3875034722222223E-2</v>
      </c>
      <c r="M67" s="30">
        <f>SUM(laps_times[[#This Row],[19]:[24]])</f>
        <v>1.4162129629629629E-2</v>
      </c>
      <c r="N67" s="30">
        <f>SUM(laps_times[[#This Row],[25]:[30]])</f>
        <v>1.3536516203703703E-2</v>
      </c>
      <c r="O67" s="30">
        <f>SUM(laps_times[[#This Row],[31]:[36]])</f>
        <v>1.4865833333333335E-2</v>
      </c>
      <c r="P67" s="30">
        <f>SUM(laps_times[[#This Row],[37]:[42]])</f>
        <v>1.6246377314814816E-2</v>
      </c>
      <c r="Q67" s="30">
        <f>SUM(laps_times[[#This Row],[43]:[48]])</f>
        <v>1.4447546296296297E-2</v>
      </c>
      <c r="R67" s="30">
        <f>SUM(laps_times[[#This Row],[49]:[54]])</f>
        <v>1.5820138888888887E-2</v>
      </c>
      <c r="S67" s="30">
        <f>SUM(laps_times[[#This Row],[55]:[60]])</f>
        <v>1.9171261574074075E-2</v>
      </c>
      <c r="T67" s="31">
        <f>SUM(laps_times[[#This Row],[61]:[63]])</f>
        <v>8.2827893518518519E-3</v>
      </c>
      <c r="U67" s="45">
        <f>IF(km4_splits_ranks[[#This Row],[0 - 4 ]]="DNF","DNF",RANK(km4_splits_ranks[[#This Row],[0 - 4 ]],km4_splits_ranks[0 - 4 ],1))</f>
        <v>69</v>
      </c>
      <c r="V67" s="46">
        <f>IF(km4_splits_ranks[[#This Row],[4 - 8 ]]="DNF","DNF",RANK(km4_splits_ranks[[#This Row],[4 - 8 ]],km4_splits_ranks[4 - 8 ],1))</f>
        <v>67</v>
      </c>
      <c r="W67" s="46">
        <f>IF(km4_splits_ranks[[#This Row],[8 - 12 ]]="DNF","DNF",RANK(km4_splits_ranks[[#This Row],[8 - 12 ]],km4_splits_ranks[8 - 12 ],1))</f>
        <v>58</v>
      </c>
      <c r="X67" s="46">
        <f>IF(km4_splits_ranks[[#This Row],[12 - 16 ]]="DNF","DNF",RANK(km4_splits_ranks[[#This Row],[12 - 16 ]],km4_splits_ranks[12 - 16 ],1))</f>
        <v>58</v>
      </c>
      <c r="Y67" s="46">
        <f>IF(km4_splits_ranks[[#This Row],[16 -20 ]]="DNF","DNF",RANK(km4_splits_ranks[[#This Row],[16 -20 ]],km4_splits_ranks[16 -20 ],1))</f>
        <v>34</v>
      </c>
      <c r="Z67" s="46">
        <f>IF(km4_splits_ranks[[#This Row],[20 - 24 ]]="DNF","DNF",RANK(km4_splits_ranks[[#This Row],[20 - 24 ]],km4_splits_ranks[20 - 24 ],1))</f>
        <v>62</v>
      </c>
      <c r="AA67" s="46">
        <f>IF(km4_splits_ranks[[#This Row],[24 - 28 ]]="DNF","DNF",RANK(km4_splits_ranks[[#This Row],[24 - 28 ]],km4_splits_ranks[24 - 28 ],1))</f>
        <v>73</v>
      </c>
      <c r="AB67" s="46">
        <f>IF(km4_splits_ranks[[#This Row],[28 - 32 ]]="DNF","DNF",RANK(km4_splits_ranks[[#This Row],[28 - 32 ]],km4_splits_ranks[28 - 32 ],1))</f>
        <v>29</v>
      </c>
      <c r="AC67" s="46">
        <f>IF(km4_splits_ranks[[#This Row],[32 - 36 ]]="DNF","DNF",RANK(km4_splits_ranks[[#This Row],[32 - 36 ]],km4_splits_ranks[32 - 36 ],1))</f>
        <v>49</v>
      </c>
      <c r="AD67" s="46">
        <f>IF(km4_splits_ranks[[#This Row],[36 - 40 ]]="DNF","DNF",RANK(km4_splits_ranks[[#This Row],[36 - 40 ]],km4_splits_ranks[36 - 40 ],1))</f>
        <v>79</v>
      </c>
      <c r="AE67" s="47">
        <f>IF(km4_splits_ranks[[#This Row],[40 - 42 ]]="DNF","DNF",RANK(km4_splits_ranks[[#This Row],[40 - 42 ]],km4_splits_ranks[40 - 42 ],1))</f>
        <v>60</v>
      </c>
      <c r="AF67" s="22">
        <f>km4_splits_ranks[[#This Row],[0 - 4 ]]</f>
        <v>1.4601701388888888E-2</v>
      </c>
      <c r="AG67" s="18">
        <f>IF(km4_splits_ranks[[#This Row],[4 - 8 ]]="DNF","DNF",km4_splits_ranks[[#This Row],[4 km]]+km4_splits_ranks[[#This Row],[4 - 8 ]])</f>
        <v>2.8623344907407408E-2</v>
      </c>
      <c r="AH67" s="18">
        <f>IF(km4_splits_ranks[[#This Row],[8 - 12 ]]="DNF","DNF",km4_splits_ranks[[#This Row],[8 km]]+km4_splits_ranks[[#This Row],[8 - 12 ]])</f>
        <v>4.2498379629629629E-2</v>
      </c>
      <c r="AI67" s="18">
        <f>IF(km4_splits_ranks[[#This Row],[12 - 16 ]]="DNF","DNF",km4_splits_ranks[[#This Row],[12 km]]+km4_splits_ranks[[#This Row],[12 - 16 ]])</f>
        <v>5.6660509259259258E-2</v>
      </c>
      <c r="AJ67" s="18">
        <f>IF(km4_splits_ranks[[#This Row],[16 -20 ]]="DNF","DNF",km4_splits_ranks[[#This Row],[16 km]]+km4_splits_ranks[[#This Row],[16 -20 ]])</f>
        <v>7.0197025462962956E-2</v>
      </c>
      <c r="AK67" s="18">
        <f>IF(km4_splits_ranks[[#This Row],[20 - 24 ]]="DNF","DNF",km4_splits_ranks[[#This Row],[20 km]]+km4_splits_ranks[[#This Row],[20 - 24 ]])</f>
        <v>8.5062858796296298E-2</v>
      </c>
      <c r="AL67" s="18">
        <f>IF(km4_splits_ranks[[#This Row],[24 - 28 ]]="DNF","DNF",km4_splits_ranks[[#This Row],[24 km]]+km4_splits_ranks[[#This Row],[24 - 28 ]])</f>
        <v>0.10130923611111112</v>
      </c>
      <c r="AM67" s="18">
        <f>IF(km4_splits_ranks[[#This Row],[28 - 32 ]]="DNF","DNF",km4_splits_ranks[[#This Row],[28 km]]+km4_splits_ranks[[#This Row],[28 - 32 ]])</f>
        <v>0.11575678240740742</v>
      </c>
      <c r="AN67" s="18">
        <f>IF(km4_splits_ranks[[#This Row],[32 - 36 ]]="DNF","DNF",km4_splits_ranks[[#This Row],[32 km]]+km4_splits_ranks[[#This Row],[32 - 36 ]])</f>
        <v>0.13157692129629631</v>
      </c>
      <c r="AO67" s="18">
        <f>IF(km4_splits_ranks[[#This Row],[36 - 40 ]]="DNF","DNF",km4_splits_ranks[[#This Row],[36 km]]+km4_splits_ranks[[#This Row],[36 - 40 ]])</f>
        <v>0.1507481828703704</v>
      </c>
      <c r="AP67" s="23">
        <f>IF(km4_splits_ranks[[#This Row],[40 - 42 ]]="DNF","DNF",km4_splits_ranks[[#This Row],[40 km]]+km4_splits_ranks[[#This Row],[40 - 42 ]])</f>
        <v>0.15903097222222223</v>
      </c>
      <c r="AQ67" s="48">
        <f>IF(km4_splits_ranks[[#This Row],[4 km]]="DNF","DNF",RANK(km4_splits_ranks[[#This Row],[4 km]],km4_splits_ranks[4 km],1))</f>
        <v>69</v>
      </c>
      <c r="AR67" s="49">
        <f>IF(km4_splits_ranks[[#This Row],[8 km]]="DNF","DNF",RANK(km4_splits_ranks[[#This Row],[8 km]],km4_splits_ranks[8 km],1))</f>
        <v>67</v>
      </c>
      <c r="AS67" s="49">
        <f>IF(km4_splits_ranks[[#This Row],[12 km]]="DNF","DNF",RANK(km4_splits_ranks[[#This Row],[12 km]],km4_splits_ranks[12 km],1))</f>
        <v>63</v>
      </c>
      <c r="AT67" s="49">
        <f>IF(km4_splits_ranks[[#This Row],[16 km]]="DNF","DNF",RANK(km4_splits_ranks[[#This Row],[16 km]],km4_splits_ranks[16 km],1))</f>
        <v>64</v>
      </c>
      <c r="AU67" s="49">
        <f>IF(km4_splits_ranks[[#This Row],[20 km]]="DNF","DNF",RANK(km4_splits_ranks[[#This Row],[20 km]],km4_splits_ranks[20 km],1))</f>
        <v>59</v>
      </c>
      <c r="AV67" s="49">
        <f>IF(km4_splits_ranks[[#This Row],[24 km]]="DNF","DNF",RANK(km4_splits_ranks[[#This Row],[24 km]],km4_splits_ranks[24 km],1))</f>
        <v>59</v>
      </c>
      <c r="AW67" s="49">
        <f>IF(km4_splits_ranks[[#This Row],[28 km]]="DNF","DNF",RANK(km4_splits_ranks[[#This Row],[28 km]],km4_splits_ranks[28 km],1))</f>
        <v>63</v>
      </c>
      <c r="AX67" s="49">
        <f>IF(km4_splits_ranks[[#This Row],[32 km]]="DNF","DNF",RANK(km4_splits_ranks[[#This Row],[32 km]],km4_splits_ranks[32 km],1))</f>
        <v>60</v>
      </c>
      <c r="AY67" s="49">
        <f>IF(km4_splits_ranks[[#This Row],[36 km]]="DNF","DNF",RANK(km4_splits_ranks[[#This Row],[36 km]],km4_splits_ranks[36 km],1))</f>
        <v>59</v>
      </c>
      <c r="AZ67" s="49">
        <f>IF(km4_splits_ranks[[#This Row],[40 km]]="DNF","DNF",RANK(km4_splits_ranks[[#This Row],[40 km]],km4_splits_ranks[40 km],1))</f>
        <v>63</v>
      </c>
      <c r="BA67" s="49">
        <f>IF(km4_splits_ranks[[#This Row],[42 km]]="DNF","DNF",RANK(km4_splits_ranks[[#This Row],[42 km]],km4_splits_ranks[42 km],1))</f>
        <v>62</v>
      </c>
    </row>
    <row r="68" spans="2:53" x14ac:dyDescent="0.2">
      <c r="B68" s="4">
        <f>laps_times[[#This Row],[poř]]</f>
        <v>63</v>
      </c>
      <c r="C68" s="1">
        <f>laps_times[[#This Row],[s.č.]]</f>
        <v>29</v>
      </c>
      <c r="D68" s="1" t="str">
        <f>laps_times[[#This Row],[jméno]]</f>
        <v>Svozil Libor</v>
      </c>
      <c r="E68" s="2">
        <f>laps_times[[#This Row],[roč]]</f>
        <v>1971</v>
      </c>
      <c r="F68" s="2" t="str">
        <f>laps_times[[#This Row],[kat]]</f>
        <v>MB</v>
      </c>
      <c r="G68" s="2">
        <f>laps_times[[#This Row],[poř_kat]]</f>
        <v>28</v>
      </c>
      <c r="H68" s="1" t="str">
        <f>laps_times[[#This Row],[klub]]</f>
        <v>MK Seitl Ostrava</v>
      </c>
      <c r="I68" s="6">
        <f>laps_times[[#This Row],[celk. čas]]</f>
        <v>0.15949971064814814</v>
      </c>
      <c r="J68" s="29">
        <f>SUM(laps_times[[#This Row],[1]:[6]])</f>
        <v>1.3908773148148148E-2</v>
      </c>
      <c r="K68" s="30">
        <f>SUM(laps_times[[#This Row],[7]:[12]])</f>
        <v>1.3557847222222221E-2</v>
      </c>
      <c r="L68" s="30">
        <f>SUM(laps_times[[#This Row],[13]:[18]])</f>
        <v>1.3171793981481481E-2</v>
      </c>
      <c r="M68" s="30">
        <f>SUM(laps_times[[#This Row],[19]:[24]])</f>
        <v>1.3242592592592592E-2</v>
      </c>
      <c r="N68" s="30">
        <f>SUM(laps_times[[#This Row],[25]:[30]])</f>
        <v>1.3373067129629631E-2</v>
      </c>
      <c r="O68" s="30">
        <f>SUM(laps_times[[#This Row],[31]:[36]])</f>
        <v>1.3665324074074073E-2</v>
      </c>
      <c r="P68" s="30">
        <f>SUM(laps_times[[#This Row],[37]:[42]])</f>
        <v>1.4960416666666667E-2</v>
      </c>
      <c r="Q68" s="30">
        <f>SUM(laps_times[[#This Row],[43]:[48]])</f>
        <v>1.5947951388888888E-2</v>
      </c>
      <c r="R68" s="30">
        <f>SUM(laps_times[[#This Row],[49]:[54]])</f>
        <v>1.7947581018518517E-2</v>
      </c>
      <c r="S68" s="30">
        <f>SUM(laps_times[[#This Row],[55]:[60]])</f>
        <v>2.0721689814814814E-2</v>
      </c>
      <c r="T68" s="31">
        <f>SUM(laps_times[[#This Row],[61]:[63]])</f>
        <v>9.0026736111111123E-3</v>
      </c>
      <c r="U68" s="45">
        <f>IF(km4_splits_ranks[[#This Row],[0 - 4 ]]="DNF","DNF",RANK(km4_splits_ranks[[#This Row],[0 - 4 ]],km4_splits_ranks[0 - 4 ],1))</f>
        <v>34</v>
      </c>
      <c r="V68" s="46">
        <f>IF(km4_splits_ranks[[#This Row],[4 - 8 ]]="DNF","DNF",RANK(km4_splits_ranks[[#This Row],[4 - 8 ]],km4_splits_ranks[4 - 8 ],1))</f>
        <v>48</v>
      </c>
      <c r="W68" s="46">
        <f>IF(km4_splits_ranks[[#This Row],[8 - 12 ]]="DNF","DNF",RANK(km4_splits_ranks[[#This Row],[8 - 12 ]],km4_splits_ranks[8 - 12 ],1))</f>
        <v>32</v>
      </c>
      <c r="X68" s="46">
        <f>IF(km4_splits_ranks[[#This Row],[12 - 16 ]]="DNF","DNF",RANK(km4_splits_ranks[[#This Row],[12 - 16 ]],km4_splits_ranks[12 - 16 ],1))</f>
        <v>27</v>
      </c>
      <c r="Y68" s="46">
        <f>IF(km4_splits_ranks[[#This Row],[16 -20 ]]="DNF","DNF",RANK(km4_splits_ranks[[#This Row],[16 -20 ]],km4_splits_ranks[16 -20 ],1))</f>
        <v>27</v>
      </c>
      <c r="Z68" s="46">
        <f>IF(km4_splits_ranks[[#This Row],[20 - 24 ]]="DNF","DNF",RANK(km4_splits_ranks[[#This Row],[20 - 24 ]],km4_splits_ranks[20 - 24 ],1))</f>
        <v>29</v>
      </c>
      <c r="AA68" s="46">
        <f>IF(km4_splits_ranks[[#This Row],[24 - 28 ]]="DNF","DNF",RANK(km4_splits_ranks[[#This Row],[24 - 28 ]],km4_splits_ranks[24 - 28 ],1))</f>
        <v>55</v>
      </c>
      <c r="AB68" s="46">
        <f>IF(km4_splits_ranks[[#This Row],[28 - 32 ]]="DNF","DNF",RANK(km4_splits_ranks[[#This Row],[28 - 32 ]],km4_splits_ranks[28 - 32 ],1))</f>
        <v>62</v>
      </c>
      <c r="AC68" s="46">
        <f>IF(km4_splits_ranks[[#This Row],[32 - 36 ]]="DNF","DNF",RANK(km4_splits_ranks[[#This Row],[32 - 36 ]],km4_splits_ranks[32 - 36 ],1))</f>
        <v>74</v>
      </c>
      <c r="AD68" s="46">
        <f>IF(km4_splits_ranks[[#This Row],[36 - 40 ]]="DNF","DNF",RANK(km4_splits_ranks[[#This Row],[36 - 40 ]],km4_splits_ranks[36 - 40 ],1))</f>
        <v>91</v>
      </c>
      <c r="AE68" s="47">
        <f>IF(km4_splits_ranks[[#This Row],[40 - 42 ]]="DNF","DNF",RANK(km4_splits_ranks[[#This Row],[40 - 42 ]],km4_splits_ranks[40 - 42 ],1))</f>
        <v>77</v>
      </c>
      <c r="AF68" s="22">
        <f>km4_splits_ranks[[#This Row],[0 - 4 ]]</f>
        <v>1.3908773148148148E-2</v>
      </c>
      <c r="AG68" s="18">
        <f>IF(km4_splits_ranks[[#This Row],[4 - 8 ]]="DNF","DNF",km4_splits_ranks[[#This Row],[4 km]]+km4_splits_ranks[[#This Row],[4 - 8 ]])</f>
        <v>2.746662037037037E-2</v>
      </c>
      <c r="AH68" s="18">
        <f>IF(km4_splits_ranks[[#This Row],[8 - 12 ]]="DNF","DNF",km4_splits_ranks[[#This Row],[8 km]]+km4_splits_ranks[[#This Row],[8 - 12 ]])</f>
        <v>4.0638414351851851E-2</v>
      </c>
      <c r="AI68" s="18">
        <f>IF(km4_splits_ranks[[#This Row],[12 - 16 ]]="DNF","DNF",km4_splits_ranks[[#This Row],[12 km]]+km4_splits_ranks[[#This Row],[12 - 16 ]])</f>
        <v>5.3881006944444441E-2</v>
      </c>
      <c r="AJ68" s="18">
        <f>IF(km4_splits_ranks[[#This Row],[16 -20 ]]="DNF","DNF",km4_splits_ranks[[#This Row],[16 km]]+km4_splits_ranks[[#This Row],[16 -20 ]])</f>
        <v>6.7254074074074077E-2</v>
      </c>
      <c r="AK68" s="18">
        <f>IF(km4_splits_ranks[[#This Row],[20 - 24 ]]="DNF","DNF",km4_splits_ranks[[#This Row],[20 km]]+km4_splits_ranks[[#This Row],[20 - 24 ]])</f>
        <v>8.091939814814815E-2</v>
      </c>
      <c r="AL68" s="18">
        <f>IF(km4_splits_ranks[[#This Row],[24 - 28 ]]="DNF","DNF",km4_splits_ranks[[#This Row],[24 km]]+km4_splits_ranks[[#This Row],[24 - 28 ]])</f>
        <v>9.587981481481482E-2</v>
      </c>
      <c r="AM68" s="18">
        <f>IF(km4_splits_ranks[[#This Row],[28 - 32 ]]="DNF","DNF",km4_splits_ranks[[#This Row],[28 km]]+km4_splits_ranks[[#This Row],[28 - 32 ]])</f>
        <v>0.11182776620370372</v>
      </c>
      <c r="AN68" s="18">
        <f>IF(km4_splits_ranks[[#This Row],[32 - 36 ]]="DNF","DNF",km4_splits_ranks[[#This Row],[32 km]]+km4_splits_ranks[[#This Row],[32 - 36 ]])</f>
        <v>0.12977534722222223</v>
      </c>
      <c r="AO68" s="18">
        <f>IF(km4_splits_ranks[[#This Row],[36 - 40 ]]="DNF","DNF",km4_splits_ranks[[#This Row],[36 km]]+km4_splits_ranks[[#This Row],[36 - 40 ]])</f>
        <v>0.15049703703703704</v>
      </c>
      <c r="AP68" s="23">
        <f>IF(km4_splits_ranks[[#This Row],[40 - 42 ]]="DNF","DNF",km4_splits_ranks[[#This Row],[40 km]]+km4_splits_ranks[[#This Row],[40 - 42 ]])</f>
        <v>0.15949971064814816</v>
      </c>
      <c r="AQ68" s="48">
        <f>IF(km4_splits_ranks[[#This Row],[4 km]]="DNF","DNF",RANK(km4_splits_ranks[[#This Row],[4 km]],km4_splits_ranks[4 km],1))</f>
        <v>34</v>
      </c>
      <c r="AR68" s="49">
        <f>IF(km4_splits_ranks[[#This Row],[8 km]]="DNF","DNF",RANK(km4_splits_ranks[[#This Row],[8 km]],km4_splits_ranks[8 km],1))</f>
        <v>43</v>
      </c>
      <c r="AS68" s="49">
        <f>IF(km4_splits_ranks[[#This Row],[12 km]]="DNF","DNF",RANK(km4_splits_ranks[[#This Row],[12 km]],km4_splits_ranks[12 km],1))</f>
        <v>40</v>
      </c>
      <c r="AT68" s="49">
        <f>IF(km4_splits_ranks[[#This Row],[16 km]]="DNF","DNF",RANK(km4_splits_ranks[[#This Row],[16 km]],km4_splits_ranks[16 km],1))</f>
        <v>36</v>
      </c>
      <c r="AU68" s="49">
        <f>IF(km4_splits_ranks[[#This Row],[20 km]]="DNF","DNF",RANK(km4_splits_ranks[[#This Row],[20 km]],km4_splits_ranks[20 km],1))</f>
        <v>32</v>
      </c>
      <c r="AV68" s="49">
        <f>IF(km4_splits_ranks[[#This Row],[24 km]]="DNF","DNF",RANK(km4_splits_ranks[[#This Row],[24 km]],km4_splits_ranks[24 km],1))</f>
        <v>29</v>
      </c>
      <c r="AW68" s="49">
        <f>IF(km4_splits_ranks[[#This Row],[28 km]]="DNF","DNF",RANK(km4_splits_ranks[[#This Row],[28 km]],km4_splits_ranks[28 km],1))</f>
        <v>34</v>
      </c>
      <c r="AX68" s="49">
        <f>IF(km4_splits_ranks[[#This Row],[32 km]]="DNF","DNF",RANK(km4_splits_ranks[[#This Row],[32 km]],km4_splits_ranks[32 km],1))</f>
        <v>39</v>
      </c>
      <c r="AY68" s="49">
        <f>IF(km4_splits_ranks[[#This Row],[36 km]]="DNF","DNF",RANK(km4_splits_ranks[[#This Row],[36 km]],km4_splits_ranks[36 km],1))</f>
        <v>53</v>
      </c>
      <c r="AZ68" s="49">
        <f>IF(km4_splits_ranks[[#This Row],[40 km]]="DNF","DNF",RANK(km4_splits_ranks[[#This Row],[40 km]],km4_splits_ranks[40 km],1))</f>
        <v>62</v>
      </c>
      <c r="BA68" s="49">
        <f>IF(km4_splits_ranks[[#This Row],[42 km]]="DNF","DNF",RANK(km4_splits_ranks[[#This Row],[42 km]],km4_splits_ranks[42 km],1))</f>
        <v>63</v>
      </c>
    </row>
    <row r="69" spans="2:53" x14ac:dyDescent="0.2">
      <c r="B69" s="4">
        <f>laps_times[[#This Row],[poř]]</f>
        <v>64</v>
      </c>
      <c r="C69" s="1">
        <f>laps_times[[#This Row],[s.č.]]</f>
        <v>49</v>
      </c>
      <c r="D69" s="1" t="str">
        <f>laps_times[[#This Row],[jméno]]</f>
        <v>Círal František</v>
      </c>
      <c r="E69" s="2">
        <f>laps_times[[#This Row],[roč]]</f>
        <v>1971</v>
      </c>
      <c r="F69" s="2" t="str">
        <f>laps_times[[#This Row],[kat]]</f>
        <v>MB</v>
      </c>
      <c r="G69" s="2">
        <f>laps_times[[#This Row],[poř_kat]]</f>
        <v>29</v>
      </c>
      <c r="H69" s="1" t="str">
        <f>laps_times[[#This Row],[klub]]</f>
        <v>-</v>
      </c>
      <c r="I69" s="6">
        <f>laps_times[[#This Row],[celk. čas]]</f>
        <v>0.16085762731481482</v>
      </c>
      <c r="J69" s="29">
        <f>SUM(laps_times[[#This Row],[1]:[6]])</f>
        <v>1.2746087962962961E-2</v>
      </c>
      <c r="K69" s="30">
        <f>SUM(laps_times[[#This Row],[7]:[12]])</f>
        <v>1.2425752314814817E-2</v>
      </c>
      <c r="L69" s="30">
        <f>SUM(laps_times[[#This Row],[13]:[18]])</f>
        <v>1.2991932870370369E-2</v>
      </c>
      <c r="M69" s="30">
        <f>SUM(laps_times[[#This Row],[19]:[24]])</f>
        <v>1.3747453703703703E-2</v>
      </c>
      <c r="N69" s="30">
        <f>SUM(laps_times[[#This Row],[25]:[30]])</f>
        <v>1.4891215277777778E-2</v>
      </c>
      <c r="O69" s="30">
        <f>SUM(laps_times[[#This Row],[31]:[36]])</f>
        <v>1.5340370370370372E-2</v>
      </c>
      <c r="P69" s="30">
        <f>SUM(laps_times[[#This Row],[37]:[42]])</f>
        <v>1.7093981481481481E-2</v>
      </c>
      <c r="Q69" s="30">
        <f>SUM(laps_times[[#This Row],[43]:[48]])</f>
        <v>1.6950405092592592E-2</v>
      </c>
      <c r="R69" s="30">
        <f>SUM(laps_times[[#This Row],[49]:[54]])</f>
        <v>1.7825219907407409E-2</v>
      </c>
      <c r="S69" s="30">
        <f>SUM(laps_times[[#This Row],[55]:[60]])</f>
        <v>1.8325960648148149E-2</v>
      </c>
      <c r="T69" s="31">
        <f>SUM(laps_times[[#This Row],[61]:[63]])</f>
        <v>8.5192476851851853E-3</v>
      </c>
      <c r="U69" s="45">
        <f>IF(km4_splits_ranks[[#This Row],[0 - 4 ]]="DNF","DNF",RANK(km4_splits_ranks[[#This Row],[0 - 4 ]],km4_splits_ranks[0 - 4 ],1))</f>
        <v>19</v>
      </c>
      <c r="V69" s="46">
        <f>IF(km4_splits_ranks[[#This Row],[4 - 8 ]]="DNF","DNF",RANK(km4_splits_ranks[[#This Row],[4 - 8 ]],km4_splits_ranks[4 - 8 ],1))</f>
        <v>19</v>
      </c>
      <c r="W69" s="46">
        <f>IF(km4_splits_ranks[[#This Row],[8 - 12 ]]="DNF","DNF",RANK(km4_splits_ranks[[#This Row],[8 - 12 ]],km4_splits_ranks[8 - 12 ],1))</f>
        <v>26</v>
      </c>
      <c r="X69" s="46">
        <f>IF(km4_splits_ranks[[#This Row],[12 - 16 ]]="DNF","DNF",RANK(km4_splits_ranks[[#This Row],[12 - 16 ]],km4_splits_ranks[12 - 16 ],1))</f>
        <v>47</v>
      </c>
      <c r="Y69" s="46">
        <f>IF(km4_splits_ranks[[#This Row],[16 -20 ]]="DNF","DNF",RANK(km4_splits_ranks[[#This Row],[16 -20 ]],km4_splits_ranks[16 -20 ],1))</f>
        <v>71</v>
      </c>
      <c r="Z69" s="46">
        <f>IF(km4_splits_ranks[[#This Row],[20 - 24 ]]="DNF","DNF",RANK(km4_splits_ranks[[#This Row],[20 - 24 ]],km4_splits_ranks[20 - 24 ],1))</f>
        <v>70</v>
      </c>
      <c r="AA69" s="46">
        <f>IF(km4_splits_ranks[[#This Row],[24 - 28 ]]="DNF","DNF",RANK(km4_splits_ranks[[#This Row],[24 - 28 ]],km4_splits_ranks[24 - 28 ],1))</f>
        <v>80</v>
      </c>
      <c r="AB69" s="46">
        <f>IF(km4_splits_ranks[[#This Row],[28 - 32 ]]="DNF","DNF",RANK(km4_splits_ranks[[#This Row],[28 - 32 ]],km4_splits_ranks[28 - 32 ],1))</f>
        <v>72</v>
      </c>
      <c r="AC69" s="46">
        <f>IF(km4_splits_ranks[[#This Row],[32 - 36 ]]="DNF","DNF",RANK(km4_splits_ranks[[#This Row],[32 - 36 ]],km4_splits_ranks[32 - 36 ],1))</f>
        <v>73</v>
      </c>
      <c r="AD69" s="46">
        <f>IF(km4_splits_ranks[[#This Row],[36 - 40 ]]="DNF","DNF",RANK(km4_splits_ranks[[#This Row],[36 - 40 ]],km4_splits_ranks[36 - 40 ],1))</f>
        <v>72</v>
      </c>
      <c r="AE69" s="47">
        <f>IF(km4_splits_ranks[[#This Row],[40 - 42 ]]="DNF","DNF",RANK(km4_splits_ranks[[#This Row],[40 - 42 ]],km4_splits_ranks[40 - 42 ],1))</f>
        <v>64</v>
      </c>
      <c r="AF69" s="22">
        <f>km4_splits_ranks[[#This Row],[0 - 4 ]]</f>
        <v>1.2746087962962961E-2</v>
      </c>
      <c r="AG69" s="18">
        <f>IF(km4_splits_ranks[[#This Row],[4 - 8 ]]="DNF","DNF",km4_splits_ranks[[#This Row],[4 km]]+km4_splits_ranks[[#This Row],[4 - 8 ]])</f>
        <v>2.5171840277777777E-2</v>
      </c>
      <c r="AH69" s="18">
        <f>IF(km4_splits_ranks[[#This Row],[8 - 12 ]]="DNF","DNF",km4_splits_ranks[[#This Row],[8 km]]+km4_splits_ranks[[#This Row],[8 - 12 ]])</f>
        <v>3.8163773148148145E-2</v>
      </c>
      <c r="AI69" s="18">
        <f>IF(km4_splits_ranks[[#This Row],[12 - 16 ]]="DNF","DNF",km4_splits_ranks[[#This Row],[12 km]]+km4_splits_ranks[[#This Row],[12 - 16 ]])</f>
        <v>5.1911226851851844E-2</v>
      </c>
      <c r="AJ69" s="18">
        <f>IF(km4_splits_ranks[[#This Row],[16 -20 ]]="DNF","DNF",km4_splits_ranks[[#This Row],[16 km]]+km4_splits_ranks[[#This Row],[16 -20 ]])</f>
        <v>6.6802442129629616E-2</v>
      </c>
      <c r="AK69" s="18">
        <f>IF(km4_splits_ranks[[#This Row],[20 - 24 ]]="DNF","DNF",km4_splits_ranks[[#This Row],[20 km]]+km4_splits_ranks[[#This Row],[20 - 24 ]])</f>
        <v>8.2142812499999995E-2</v>
      </c>
      <c r="AL69" s="18">
        <f>IF(km4_splits_ranks[[#This Row],[24 - 28 ]]="DNF","DNF",km4_splits_ranks[[#This Row],[24 km]]+km4_splits_ranks[[#This Row],[24 - 28 ]])</f>
        <v>9.9236793981481469E-2</v>
      </c>
      <c r="AM69" s="18">
        <f>IF(km4_splits_ranks[[#This Row],[28 - 32 ]]="DNF","DNF",km4_splits_ranks[[#This Row],[28 km]]+km4_splits_ranks[[#This Row],[28 - 32 ]])</f>
        <v>0.11618719907407406</v>
      </c>
      <c r="AN69" s="18">
        <f>IF(km4_splits_ranks[[#This Row],[32 - 36 ]]="DNF","DNF",km4_splits_ranks[[#This Row],[32 km]]+km4_splits_ranks[[#This Row],[32 - 36 ]])</f>
        <v>0.13401241898148147</v>
      </c>
      <c r="AO69" s="18">
        <f>IF(km4_splits_ranks[[#This Row],[36 - 40 ]]="DNF","DNF",km4_splits_ranks[[#This Row],[36 km]]+km4_splits_ranks[[#This Row],[36 - 40 ]])</f>
        <v>0.15233837962962962</v>
      </c>
      <c r="AP69" s="23">
        <f>IF(km4_splits_ranks[[#This Row],[40 - 42 ]]="DNF","DNF",km4_splits_ranks[[#This Row],[40 km]]+km4_splits_ranks[[#This Row],[40 - 42 ]])</f>
        <v>0.16085762731481482</v>
      </c>
      <c r="AQ69" s="48">
        <f>IF(km4_splits_ranks[[#This Row],[4 km]]="DNF","DNF",RANK(km4_splits_ranks[[#This Row],[4 km]],km4_splits_ranks[4 km],1))</f>
        <v>19</v>
      </c>
      <c r="AR69" s="49">
        <f>IF(km4_splits_ranks[[#This Row],[8 km]]="DNF","DNF",RANK(km4_splits_ranks[[#This Row],[8 km]],km4_splits_ranks[8 km],1))</f>
        <v>20</v>
      </c>
      <c r="AS69" s="49">
        <f>IF(km4_splits_ranks[[#This Row],[12 km]]="DNF","DNF",RANK(km4_splits_ranks[[#This Row],[12 km]],km4_splits_ranks[12 km],1))</f>
        <v>21</v>
      </c>
      <c r="AT69" s="49">
        <f>IF(km4_splits_ranks[[#This Row],[16 km]]="DNF","DNF",RANK(km4_splits_ranks[[#This Row],[16 km]],km4_splits_ranks[16 km],1))</f>
        <v>22</v>
      </c>
      <c r="AU69" s="49">
        <f>IF(km4_splits_ranks[[#This Row],[20 km]]="DNF","DNF",RANK(km4_splits_ranks[[#This Row],[20 km]],km4_splits_ranks[20 km],1))</f>
        <v>28</v>
      </c>
      <c r="AV69" s="49">
        <f>IF(km4_splits_ranks[[#This Row],[24 km]]="DNF","DNF",RANK(km4_splits_ranks[[#This Row],[24 km]],km4_splits_ranks[24 km],1))</f>
        <v>39</v>
      </c>
      <c r="AW69" s="49">
        <f>IF(km4_splits_ranks[[#This Row],[28 km]]="DNF","DNF",RANK(km4_splits_ranks[[#This Row],[28 km]],km4_splits_ranks[28 km],1))</f>
        <v>54</v>
      </c>
      <c r="AX69" s="49">
        <f>IF(km4_splits_ranks[[#This Row],[32 km]]="DNF","DNF",RANK(km4_splits_ranks[[#This Row],[32 km]],km4_splits_ranks[32 km],1))</f>
        <v>62</v>
      </c>
      <c r="AY69" s="49">
        <f>IF(km4_splits_ranks[[#This Row],[36 km]]="DNF","DNF",RANK(km4_splits_ranks[[#This Row],[36 km]],km4_splits_ranks[36 km],1))</f>
        <v>64</v>
      </c>
      <c r="AZ69" s="49">
        <f>IF(km4_splits_ranks[[#This Row],[40 km]]="DNF","DNF",RANK(km4_splits_ranks[[#This Row],[40 km]],km4_splits_ranks[40 km],1))</f>
        <v>64</v>
      </c>
      <c r="BA69" s="49">
        <f>IF(km4_splits_ranks[[#This Row],[42 km]]="DNF","DNF",RANK(km4_splits_ranks[[#This Row],[42 km]],km4_splits_ranks[42 km],1))</f>
        <v>64</v>
      </c>
    </row>
    <row r="70" spans="2:53" x14ac:dyDescent="0.2">
      <c r="B70" s="4">
        <f>laps_times[[#This Row],[poř]]</f>
        <v>65</v>
      </c>
      <c r="C70" s="1">
        <f>laps_times[[#This Row],[s.č.]]</f>
        <v>81</v>
      </c>
      <c r="D70" s="1" t="str">
        <f>laps_times[[#This Row],[jméno]]</f>
        <v>Nedvěd Pavel</v>
      </c>
      <c r="E70" s="2">
        <f>laps_times[[#This Row],[roč]]</f>
        <v>1958</v>
      </c>
      <c r="F70" s="2" t="str">
        <f>laps_times[[#This Row],[kat]]</f>
        <v>MC</v>
      </c>
      <c r="G70" s="2">
        <f>laps_times[[#This Row],[poř_kat]]</f>
        <v>15</v>
      </c>
      <c r="H70" s="1" t="str">
        <f>laps_times[[#This Row],[klub]]</f>
        <v>Maraton Klub Kladno</v>
      </c>
      <c r="I70" s="6">
        <f>laps_times[[#This Row],[celk. čas]]</f>
        <v>0.16301680555555556</v>
      </c>
      <c r="J70" s="29">
        <f>SUM(laps_times[[#This Row],[1]:[6]])</f>
        <v>1.5384247685185185E-2</v>
      </c>
      <c r="K70" s="30">
        <f>SUM(laps_times[[#This Row],[7]:[12]])</f>
        <v>1.4845520833333334E-2</v>
      </c>
      <c r="L70" s="30">
        <f>SUM(laps_times[[#This Row],[13]:[18]])</f>
        <v>1.5032071759259257E-2</v>
      </c>
      <c r="M70" s="30">
        <f>SUM(laps_times[[#This Row],[19]:[24]])</f>
        <v>1.5293668981481481E-2</v>
      </c>
      <c r="N70" s="30">
        <f>SUM(laps_times[[#This Row],[25]:[30]])</f>
        <v>1.5422118055555555E-2</v>
      </c>
      <c r="O70" s="30">
        <f>SUM(laps_times[[#This Row],[31]:[36]])</f>
        <v>1.5416412037037036E-2</v>
      </c>
      <c r="P70" s="30">
        <f>SUM(laps_times[[#This Row],[37]:[42]])</f>
        <v>1.5285555555555556E-2</v>
      </c>
      <c r="Q70" s="30">
        <f>SUM(laps_times[[#This Row],[43]:[48]])</f>
        <v>1.5507280092592592E-2</v>
      </c>
      <c r="R70" s="30">
        <f>SUM(laps_times[[#This Row],[49]:[54]])</f>
        <v>1.5855810185185185E-2</v>
      </c>
      <c r="S70" s="30">
        <f>SUM(laps_times[[#This Row],[55]:[60]])</f>
        <v>1.7035219907407407E-2</v>
      </c>
      <c r="T70" s="31">
        <f>SUM(laps_times[[#This Row],[61]:[63]])</f>
        <v>7.9389004629629618E-3</v>
      </c>
      <c r="U70" s="45">
        <f>IF(km4_splits_ranks[[#This Row],[0 - 4 ]]="DNF","DNF",RANK(km4_splits_ranks[[#This Row],[0 - 4 ]],km4_splits_ranks[0 - 4 ],1))</f>
        <v>82</v>
      </c>
      <c r="V70" s="46">
        <f>IF(km4_splits_ranks[[#This Row],[4 - 8 ]]="DNF","DNF",RANK(km4_splits_ranks[[#This Row],[4 - 8 ]],km4_splits_ranks[4 - 8 ],1))</f>
        <v>79</v>
      </c>
      <c r="W70" s="46">
        <f>IF(km4_splits_ranks[[#This Row],[8 - 12 ]]="DNF","DNF",RANK(km4_splits_ranks[[#This Row],[8 - 12 ]],km4_splits_ranks[8 - 12 ],1))</f>
        <v>76</v>
      </c>
      <c r="X70" s="46">
        <f>IF(km4_splits_ranks[[#This Row],[12 - 16 ]]="DNF","DNF",RANK(km4_splits_ranks[[#This Row],[12 - 16 ]],km4_splits_ranks[12 - 16 ],1))</f>
        <v>76</v>
      </c>
      <c r="Y70" s="46">
        <f>IF(km4_splits_ranks[[#This Row],[16 -20 ]]="DNF","DNF",RANK(km4_splits_ranks[[#This Row],[16 -20 ]],km4_splits_ranks[16 -20 ],1))</f>
        <v>75</v>
      </c>
      <c r="Z70" s="46">
        <f>IF(km4_splits_ranks[[#This Row],[20 - 24 ]]="DNF","DNF",RANK(km4_splits_ranks[[#This Row],[20 - 24 ]],km4_splits_ranks[20 - 24 ],1))</f>
        <v>72</v>
      </c>
      <c r="AA70" s="46">
        <f>IF(km4_splits_ranks[[#This Row],[24 - 28 ]]="DNF","DNF",RANK(km4_splits_ranks[[#This Row],[24 - 28 ]],km4_splits_ranks[24 - 28 ],1))</f>
        <v>62</v>
      </c>
      <c r="AB70" s="46">
        <f>IF(km4_splits_ranks[[#This Row],[28 - 32 ]]="DNF","DNF",RANK(km4_splits_ranks[[#This Row],[28 - 32 ]],km4_splits_ranks[28 - 32 ],1))</f>
        <v>54</v>
      </c>
      <c r="AC70" s="46">
        <f>IF(km4_splits_ranks[[#This Row],[32 - 36 ]]="DNF","DNF",RANK(km4_splits_ranks[[#This Row],[32 - 36 ]],km4_splits_ranks[32 - 36 ],1))</f>
        <v>50</v>
      </c>
      <c r="AD70" s="46">
        <f>IF(km4_splits_ranks[[#This Row],[36 - 40 ]]="DNF","DNF",RANK(km4_splits_ranks[[#This Row],[36 - 40 ]],km4_splits_ranks[36 - 40 ],1))</f>
        <v>56</v>
      </c>
      <c r="AE70" s="47">
        <f>IF(km4_splits_ranks[[#This Row],[40 - 42 ]]="DNF","DNF",RANK(km4_splits_ranks[[#This Row],[40 - 42 ]],km4_splits_ranks[40 - 42 ],1))</f>
        <v>49</v>
      </c>
      <c r="AF70" s="22">
        <f>km4_splits_ranks[[#This Row],[0 - 4 ]]</f>
        <v>1.5384247685185185E-2</v>
      </c>
      <c r="AG70" s="18">
        <f>IF(km4_splits_ranks[[#This Row],[4 - 8 ]]="DNF","DNF",km4_splits_ranks[[#This Row],[4 km]]+km4_splits_ranks[[#This Row],[4 - 8 ]])</f>
        <v>3.0229768518518517E-2</v>
      </c>
      <c r="AH70" s="18">
        <f>IF(km4_splits_ranks[[#This Row],[8 - 12 ]]="DNF","DNF",km4_splits_ranks[[#This Row],[8 km]]+km4_splits_ranks[[#This Row],[8 - 12 ]])</f>
        <v>4.5261840277777771E-2</v>
      </c>
      <c r="AI70" s="18">
        <f>IF(km4_splits_ranks[[#This Row],[12 - 16 ]]="DNF","DNF",km4_splits_ranks[[#This Row],[12 km]]+km4_splits_ranks[[#This Row],[12 - 16 ]])</f>
        <v>6.0555509259259253E-2</v>
      </c>
      <c r="AJ70" s="18">
        <f>IF(km4_splits_ranks[[#This Row],[16 -20 ]]="DNF","DNF",km4_splits_ranks[[#This Row],[16 km]]+km4_splits_ranks[[#This Row],[16 -20 ]])</f>
        <v>7.5977627314814805E-2</v>
      </c>
      <c r="AK70" s="18">
        <f>IF(km4_splits_ranks[[#This Row],[20 - 24 ]]="DNF","DNF",km4_splits_ranks[[#This Row],[20 km]]+km4_splits_ranks[[#This Row],[20 - 24 ]])</f>
        <v>9.1394039351851836E-2</v>
      </c>
      <c r="AL70" s="18">
        <f>IF(km4_splits_ranks[[#This Row],[24 - 28 ]]="DNF","DNF",km4_splits_ranks[[#This Row],[24 km]]+km4_splits_ranks[[#This Row],[24 - 28 ]])</f>
        <v>0.10667959490740739</v>
      </c>
      <c r="AM70" s="18">
        <f>IF(km4_splits_ranks[[#This Row],[28 - 32 ]]="DNF","DNF",km4_splits_ranks[[#This Row],[28 km]]+km4_splits_ranks[[#This Row],[28 - 32 ]])</f>
        <v>0.12218687499999997</v>
      </c>
      <c r="AN70" s="18">
        <f>IF(km4_splits_ranks[[#This Row],[32 - 36 ]]="DNF","DNF",km4_splits_ranks[[#This Row],[32 km]]+km4_splits_ranks[[#This Row],[32 - 36 ]])</f>
        <v>0.13804268518518514</v>
      </c>
      <c r="AO70" s="18">
        <f>IF(km4_splits_ranks[[#This Row],[36 - 40 ]]="DNF","DNF",km4_splits_ranks[[#This Row],[36 km]]+km4_splits_ranks[[#This Row],[36 - 40 ]])</f>
        <v>0.15507790509259256</v>
      </c>
      <c r="AP70" s="23">
        <f>IF(km4_splits_ranks[[#This Row],[40 - 42 ]]="DNF","DNF",km4_splits_ranks[[#This Row],[40 km]]+km4_splits_ranks[[#This Row],[40 - 42 ]])</f>
        <v>0.16301680555555553</v>
      </c>
      <c r="AQ70" s="48">
        <f>IF(km4_splits_ranks[[#This Row],[4 km]]="DNF","DNF",RANK(km4_splits_ranks[[#This Row],[4 km]],km4_splits_ranks[4 km],1))</f>
        <v>82</v>
      </c>
      <c r="AR70" s="49">
        <f>IF(km4_splits_ranks[[#This Row],[8 km]]="DNF","DNF",RANK(km4_splits_ranks[[#This Row],[8 km]],km4_splits_ranks[8 km],1))</f>
        <v>81</v>
      </c>
      <c r="AS70" s="49">
        <f>IF(km4_splits_ranks[[#This Row],[12 km]]="DNF","DNF",RANK(km4_splits_ranks[[#This Row],[12 km]],km4_splits_ranks[12 km],1))</f>
        <v>80</v>
      </c>
      <c r="AT70" s="49">
        <f>IF(km4_splits_ranks[[#This Row],[16 km]]="DNF","DNF",RANK(km4_splits_ranks[[#This Row],[16 km]],km4_splits_ranks[16 km],1))</f>
        <v>79</v>
      </c>
      <c r="AU70" s="49">
        <f>IF(km4_splits_ranks[[#This Row],[20 km]]="DNF","DNF",RANK(km4_splits_ranks[[#This Row],[20 km]],km4_splits_ranks[20 km],1))</f>
        <v>75</v>
      </c>
      <c r="AV70" s="49">
        <f>IF(km4_splits_ranks[[#This Row],[24 km]]="DNF","DNF",RANK(km4_splits_ranks[[#This Row],[24 km]],km4_splits_ranks[24 km],1))</f>
        <v>76</v>
      </c>
      <c r="AW70" s="49">
        <f>IF(km4_splits_ranks[[#This Row],[28 km]]="DNF","DNF",RANK(km4_splits_ranks[[#This Row],[28 km]],km4_splits_ranks[28 km],1))</f>
        <v>73</v>
      </c>
      <c r="AX70" s="49">
        <f>IF(km4_splits_ranks[[#This Row],[32 km]]="DNF","DNF",RANK(km4_splits_ranks[[#This Row],[32 km]],km4_splits_ranks[32 km],1))</f>
        <v>71</v>
      </c>
      <c r="AY70" s="49">
        <f>IF(km4_splits_ranks[[#This Row],[36 km]]="DNF","DNF",RANK(km4_splits_ranks[[#This Row],[36 km]],km4_splits_ranks[36 km],1))</f>
        <v>68</v>
      </c>
      <c r="AZ70" s="49">
        <f>IF(km4_splits_ranks[[#This Row],[40 km]]="DNF","DNF",RANK(km4_splits_ranks[[#This Row],[40 km]],km4_splits_ranks[40 km],1))</f>
        <v>67</v>
      </c>
      <c r="BA70" s="49">
        <f>IF(km4_splits_ranks[[#This Row],[42 km]]="DNF","DNF",RANK(km4_splits_ranks[[#This Row],[42 km]],km4_splits_ranks[42 km],1))</f>
        <v>65</v>
      </c>
    </row>
    <row r="71" spans="2:53" x14ac:dyDescent="0.2">
      <c r="B71" s="4">
        <f>laps_times[[#This Row],[poř]]</f>
        <v>66</v>
      </c>
      <c r="C71" s="1">
        <f>laps_times[[#This Row],[s.č.]]</f>
        <v>56</v>
      </c>
      <c r="D71" s="1" t="str">
        <f>laps_times[[#This Row],[jméno]]</f>
        <v>Krumer Miroslav</v>
      </c>
      <c r="E71" s="2">
        <f>laps_times[[#This Row],[roč]]</f>
        <v>1949</v>
      </c>
      <c r="F71" s="2" t="str">
        <f>laps_times[[#This Row],[kat]]</f>
        <v>MD</v>
      </c>
      <c r="G71" s="2">
        <f>laps_times[[#This Row],[poř_kat]]</f>
        <v>3</v>
      </c>
      <c r="H71" s="1" t="str">
        <f>laps_times[[#This Row],[klub]]</f>
        <v>MK Ostrov</v>
      </c>
      <c r="I71" s="6">
        <f>laps_times[[#This Row],[celk. čas]]</f>
        <v>0.1636571875</v>
      </c>
      <c r="J71" s="29">
        <f>SUM(laps_times[[#This Row],[1]:[6]])</f>
        <v>1.5359363425925927E-2</v>
      </c>
      <c r="K71" s="30">
        <f>SUM(laps_times[[#This Row],[7]:[12]])</f>
        <v>1.4855011574074074E-2</v>
      </c>
      <c r="L71" s="30">
        <f>SUM(laps_times[[#This Row],[13]:[18]])</f>
        <v>1.5039027777777776E-2</v>
      </c>
      <c r="M71" s="30">
        <f>SUM(laps_times[[#This Row],[19]:[24]])</f>
        <v>1.53109375E-2</v>
      </c>
      <c r="N71" s="30">
        <f>SUM(laps_times[[#This Row],[25]:[30]])</f>
        <v>1.5427662037037038E-2</v>
      </c>
      <c r="O71" s="30">
        <f>SUM(laps_times[[#This Row],[31]:[36]])</f>
        <v>1.5361076388888889E-2</v>
      </c>
      <c r="P71" s="30">
        <f>SUM(laps_times[[#This Row],[37]:[42]])</f>
        <v>1.5466504629629629E-2</v>
      </c>
      <c r="Q71" s="30">
        <f>SUM(laps_times[[#This Row],[43]:[48]])</f>
        <v>1.5588148148148148E-2</v>
      </c>
      <c r="R71" s="30">
        <f>SUM(laps_times[[#This Row],[49]:[54]])</f>
        <v>1.637550925925926E-2</v>
      </c>
      <c r="S71" s="30">
        <f>SUM(laps_times[[#This Row],[55]:[60]])</f>
        <v>1.6739872685185186E-2</v>
      </c>
      <c r="T71" s="31">
        <f>SUM(laps_times[[#This Row],[61]:[63]])</f>
        <v>8.1340740740740748E-3</v>
      </c>
      <c r="U71" s="45">
        <f>IF(km4_splits_ranks[[#This Row],[0 - 4 ]]="DNF","DNF",RANK(km4_splits_ranks[[#This Row],[0 - 4 ]],km4_splits_ranks[0 - 4 ],1))</f>
        <v>81</v>
      </c>
      <c r="V71" s="46">
        <f>IF(km4_splits_ranks[[#This Row],[4 - 8 ]]="DNF","DNF",RANK(km4_splits_ranks[[#This Row],[4 - 8 ]],km4_splits_ranks[4 - 8 ],1))</f>
        <v>80</v>
      </c>
      <c r="W71" s="46">
        <f>IF(km4_splits_ranks[[#This Row],[8 - 12 ]]="DNF","DNF",RANK(km4_splits_ranks[[#This Row],[8 - 12 ]],km4_splits_ranks[8 - 12 ],1))</f>
        <v>77</v>
      </c>
      <c r="X71" s="46">
        <f>IF(km4_splits_ranks[[#This Row],[12 - 16 ]]="DNF","DNF",RANK(km4_splits_ranks[[#This Row],[12 - 16 ]],km4_splits_ranks[12 - 16 ],1))</f>
        <v>77</v>
      </c>
      <c r="Y71" s="46">
        <f>IF(km4_splits_ranks[[#This Row],[16 -20 ]]="DNF","DNF",RANK(km4_splits_ranks[[#This Row],[16 -20 ]],km4_splits_ranks[16 -20 ],1))</f>
        <v>76</v>
      </c>
      <c r="Z71" s="46">
        <f>IF(km4_splits_ranks[[#This Row],[20 - 24 ]]="DNF","DNF",RANK(km4_splits_ranks[[#This Row],[20 - 24 ]],km4_splits_ranks[20 - 24 ],1))</f>
        <v>71</v>
      </c>
      <c r="AA71" s="46">
        <f>IF(km4_splits_ranks[[#This Row],[24 - 28 ]]="DNF","DNF",RANK(km4_splits_ranks[[#This Row],[24 - 28 ]],km4_splits_ranks[24 - 28 ],1))</f>
        <v>65</v>
      </c>
      <c r="AB71" s="46">
        <f>IF(km4_splits_ranks[[#This Row],[28 - 32 ]]="DNF","DNF",RANK(km4_splits_ranks[[#This Row],[28 - 32 ]],km4_splits_ranks[28 - 32 ],1))</f>
        <v>56</v>
      </c>
      <c r="AC71" s="46">
        <f>IF(km4_splits_ranks[[#This Row],[32 - 36 ]]="DNF","DNF",RANK(km4_splits_ranks[[#This Row],[32 - 36 ]],km4_splits_ranks[32 - 36 ],1))</f>
        <v>59</v>
      </c>
      <c r="AD71" s="46">
        <f>IF(km4_splits_ranks[[#This Row],[36 - 40 ]]="DNF","DNF",RANK(km4_splits_ranks[[#This Row],[36 - 40 ]],km4_splits_ranks[36 - 40 ],1))</f>
        <v>52</v>
      </c>
      <c r="AE71" s="47">
        <f>IF(km4_splits_ranks[[#This Row],[40 - 42 ]]="DNF","DNF",RANK(km4_splits_ranks[[#This Row],[40 - 42 ]],km4_splits_ranks[40 - 42 ],1))</f>
        <v>55</v>
      </c>
      <c r="AF71" s="22">
        <f>km4_splits_ranks[[#This Row],[0 - 4 ]]</f>
        <v>1.5359363425925927E-2</v>
      </c>
      <c r="AG71" s="18">
        <f>IF(km4_splits_ranks[[#This Row],[4 - 8 ]]="DNF","DNF",km4_splits_ranks[[#This Row],[4 km]]+km4_splits_ranks[[#This Row],[4 - 8 ]])</f>
        <v>3.0214375000000002E-2</v>
      </c>
      <c r="AH71" s="18">
        <f>IF(km4_splits_ranks[[#This Row],[8 - 12 ]]="DNF","DNF",km4_splits_ranks[[#This Row],[8 km]]+km4_splits_ranks[[#This Row],[8 - 12 ]])</f>
        <v>4.5253402777777778E-2</v>
      </c>
      <c r="AI71" s="18">
        <f>IF(km4_splits_ranks[[#This Row],[12 - 16 ]]="DNF","DNF",km4_splits_ranks[[#This Row],[12 km]]+km4_splits_ranks[[#This Row],[12 - 16 ]])</f>
        <v>6.0564340277777781E-2</v>
      </c>
      <c r="AJ71" s="18">
        <f>IF(km4_splits_ranks[[#This Row],[16 -20 ]]="DNF","DNF",km4_splits_ranks[[#This Row],[16 km]]+km4_splits_ranks[[#This Row],[16 -20 ]])</f>
        <v>7.5992002314814816E-2</v>
      </c>
      <c r="AK71" s="18">
        <f>IF(km4_splits_ranks[[#This Row],[20 - 24 ]]="DNF","DNF",km4_splits_ranks[[#This Row],[20 km]]+km4_splits_ranks[[#This Row],[20 - 24 ]])</f>
        <v>9.1353078703703711E-2</v>
      </c>
      <c r="AL71" s="18">
        <f>IF(km4_splits_ranks[[#This Row],[24 - 28 ]]="DNF","DNF",km4_splits_ranks[[#This Row],[24 km]]+km4_splits_ranks[[#This Row],[24 - 28 ]])</f>
        <v>0.10681958333333334</v>
      </c>
      <c r="AM71" s="18">
        <f>IF(km4_splits_ranks[[#This Row],[28 - 32 ]]="DNF","DNF",km4_splits_ranks[[#This Row],[28 km]]+km4_splits_ranks[[#This Row],[28 - 32 ]])</f>
        <v>0.12240773148148149</v>
      </c>
      <c r="AN71" s="18">
        <f>IF(km4_splits_ranks[[#This Row],[32 - 36 ]]="DNF","DNF",km4_splits_ranks[[#This Row],[32 km]]+km4_splits_ranks[[#This Row],[32 - 36 ]])</f>
        <v>0.13878324074074075</v>
      </c>
      <c r="AO71" s="18">
        <f>IF(km4_splits_ranks[[#This Row],[36 - 40 ]]="DNF","DNF",km4_splits_ranks[[#This Row],[36 km]]+km4_splits_ranks[[#This Row],[36 - 40 ]])</f>
        <v>0.15552311342592592</v>
      </c>
      <c r="AP71" s="23">
        <f>IF(km4_splits_ranks[[#This Row],[40 - 42 ]]="DNF","DNF",km4_splits_ranks[[#This Row],[40 km]]+km4_splits_ranks[[#This Row],[40 - 42 ]])</f>
        <v>0.1636571875</v>
      </c>
      <c r="AQ71" s="48">
        <f>IF(km4_splits_ranks[[#This Row],[4 km]]="DNF","DNF",RANK(km4_splits_ranks[[#This Row],[4 km]],km4_splits_ranks[4 km],1))</f>
        <v>81</v>
      </c>
      <c r="AR71" s="49">
        <f>IF(km4_splits_ranks[[#This Row],[8 km]]="DNF","DNF",RANK(km4_splits_ranks[[#This Row],[8 km]],km4_splits_ranks[8 km],1))</f>
        <v>80</v>
      </c>
      <c r="AS71" s="49">
        <f>IF(km4_splits_ranks[[#This Row],[12 km]]="DNF","DNF",RANK(km4_splits_ranks[[#This Row],[12 km]],km4_splits_ranks[12 km],1))</f>
        <v>79</v>
      </c>
      <c r="AT71" s="49">
        <f>IF(km4_splits_ranks[[#This Row],[16 km]]="DNF","DNF",RANK(km4_splits_ranks[[#This Row],[16 km]],km4_splits_ranks[16 km],1))</f>
        <v>80</v>
      </c>
      <c r="AU71" s="49">
        <f>IF(km4_splits_ranks[[#This Row],[20 km]]="DNF","DNF",RANK(km4_splits_ranks[[#This Row],[20 km]],km4_splits_ranks[20 km],1))</f>
        <v>76</v>
      </c>
      <c r="AV71" s="49">
        <f>IF(km4_splits_ranks[[#This Row],[24 km]]="DNF","DNF",RANK(km4_splits_ranks[[#This Row],[24 km]],km4_splits_ranks[24 km],1))</f>
        <v>75</v>
      </c>
      <c r="AW71" s="49">
        <f>IF(km4_splits_ranks[[#This Row],[28 km]]="DNF","DNF",RANK(km4_splits_ranks[[#This Row],[28 km]],km4_splits_ranks[28 km],1))</f>
        <v>74</v>
      </c>
      <c r="AX71" s="49">
        <f>IF(km4_splits_ranks[[#This Row],[32 km]]="DNF","DNF",RANK(km4_splits_ranks[[#This Row],[32 km]],km4_splits_ranks[32 km],1))</f>
        <v>72</v>
      </c>
      <c r="AY71" s="49">
        <f>IF(km4_splits_ranks[[#This Row],[36 km]]="DNF","DNF",RANK(km4_splits_ranks[[#This Row],[36 km]],km4_splits_ranks[36 km],1))</f>
        <v>70</v>
      </c>
      <c r="AZ71" s="49">
        <f>IF(km4_splits_ranks[[#This Row],[40 km]]="DNF","DNF",RANK(km4_splits_ranks[[#This Row],[40 km]],km4_splits_ranks[40 km],1))</f>
        <v>68</v>
      </c>
      <c r="BA71" s="49">
        <f>IF(km4_splits_ranks[[#This Row],[42 km]]="DNF","DNF",RANK(km4_splits_ranks[[#This Row],[42 km]],km4_splits_ranks[42 km],1))</f>
        <v>66</v>
      </c>
    </row>
    <row r="72" spans="2:53" x14ac:dyDescent="0.2">
      <c r="B72" s="4">
        <f>laps_times[[#This Row],[poř]]</f>
        <v>67</v>
      </c>
      <c r="C72" s="1">
        <f>laps_times[[#This Row],[s.č.]]</f>
        <v>61</v>
      </c>
      <c r="D72" s="1" t="str">
        <f>laps_times[[#This Row],[jméno]]</f>
        <v>Hodr David</v>
      </c>
      <c r="E72" s="2">
        <f>laps_times[[#This Row],[roč]]</f>
        <v>1984</v>
      </c>
      <c r="F72" s="2" t="str">
        <f>laps_times[[#This Row],[kat]]</f>
        <v>MA</v>
      </c>
      <c r="G72" s="2">
        <f>laps_times[[#This Row],[poř_kat]]</f>
        <v>16</v>
      </c>
      <c r="H72" s="1" t="str">
        <f>laps_times[[#This Row],[klub]]</f>
        <v>Superior Rubena Team</v>
      </c>
      <c r="I72" s="6">
        <f>laps_times[[#This Row],[celk. čas]]</f>
        <v>0.16371628472222222</v>
      </c>
      <c r="J72" s="29">
        <f>SUM(laps_times[[#This Row],[1]:[6]])</f>
        <v>1.4345092592592593E-2</v>
      </c>
      <c r="K72" s="30">
        <f>SUM(laps_times[[#This Row],[7]:[12]])</f>
        <v>1.3512164351851852E-2</v>
      </c>
      <c r="L72" s="30">
        <f>SUM(laps_times[[#This Row],[13]:[18]])</f>
        <v>1.346056712962963E-2</v>
      </c>
      <c r="M72" s="30">
        <f>SUM(laps_times[[#This Row],[19]:[24]])</f>
        <v>1.3419803240740741E-2</v>
      </c>
      <c r="N72" s="30">
        <f>SUM(laps_times[[#This Row],[25]:[30]])</f>
        <v>1.3468842592592593E-2</v>
      </c>
      <c r="O72" s="30">
        <f>SUM(laps_times[[#This Row],[31]:[36]])</f>
        <v>1.4051377314814813E-2</v>
      </c>
      <c r="P72" s="30">
        <f>SUM(laps_times[[#This Row],[37]:[42]])</f>
        <v>1.540599537037037E-2</v>
      </c>
      <c r="Q72" s="30">
        <f>SUM(laps_times[[#This Row],[43]:[48]])</f>
        <v>1.8421006944444443E-2</v>
      </c>
      <c r="R72" s="30">
        <f>SUM(laps_times[[#This Row],[49]:[54]])</f>
        <v>1.8328055555555556E-2</v>
      </c>
      <c r="S72" s="30">
        <f>SUM(laps_times[[#This Row],[55]:[60]])</f>
        <v>2.0315289351851853E-2</v>
      </c>
      <c r="T72" s="31">
        <f>SUM(laps_times[[#This Row],[61]:[63]])</f>
        <v>8.9880902777777771E-3</v>
      </c>
      <c r="U72" s="45">
        <f>IF(km4_splits_ranks[[#This Row],[0 - 4 ]]="DNF","DNF",RANK(km4_splits_ranks[[#This Row],[0 - 4 ]],km4_splits_ranks[0 - 4 ],1))</f>
        <v>57</v>
      </c>
      <c r="V72" s="46">
        <f>IF(km4_splits_ranks[[#This Row],[4 - 8 ]]="DNF","DNF",RANK(km4_splits_ranks[[#This Row],[4 - 8 ]],km4_splits_ranks[4 - 8 ],1))</f>
        <v>44</v>
      </c>
      <c r="W72" s="46">
        <f>IF(km4_splits_ranks[[#This Row],[8 - 12 ]]="DNF","DNF",RANK(km4_splits_ranks[[#This Row],[8 - 12 ]],km4_splits_ranks[8 - 12 ],1))</f>
        <v>44</v>
      </c>
      <c r="X72" s="46">
        <f>IF(km4_splits_ranks[[#This Row],[12 - 16 ]]="DNF","DNF",RANK(km4_splits_ranks[[#This Row],[12 - 16 ]],km4_splits_ranks[12 - 16 ],1))</f>
        <v>36</v>
      </c>
      <c r="Y72" s="46">
        <f>IF(km4_splits_ranks[[#This Row],[16 -20 ]]="DNF","DNF",RANK(km4_splits_ranks[[#This Row],[16 -20 ]],km4_splits_ranks[16 -20 ],1))</f>
        <v>31</v>
      </c>
      <c r="Z72" s="46">
        <f>IF(km4_splits_ranks[[#This Row],[20 - 24 ]]="DNF","DNF",RANK(km4_splits_ranks[[#This Row],[20 - 24 ]],km4_splits_ranks[20 - 24 ],1))</f>
        <v>40</v>
      </c>
      <c r="AA72" s="46">
        <f>IF(km4_splits_ranks[[#This Row],[24 - 28 ]]="DNF","DNF",RANK(km4_splits_ranks[[#This Row],[24 - 28 ]],km4_splits_ranks[24 - 28 ],1))</f>
        <v>64</v>
      </c>
      <c r="AB72" s="46">
        <f>IF(km4_splits_ranks[[#This Row],[28 - 32 ]]="DNF","DNF",RANK(km4_splits_ranks[[#This Row],[28 - 32 ]],km4_splits_ranks[28 - 32 ],1))</f>
        <v>85</v>
      </c>
      <c r="AC72" s="46">
        <f>IF(km4_splits_ranks[[#This Row],[32 - 36 ]]="DNF","DNF",RANK(km4_splits_ranks[[#This Row],[32 - 36 ]],km4_splits_ranks[32 - 36 ],1))</f>
        <v>78</v>
      </c>
      <c r="AD72" s="46">
        <f>IF(km4_splits_ranks[[#This Row],[36 - 40 ]]="DNF","DNF",RANK(km4_splits_ranks[[#This Row],[36 - 40 ]],km4_splits_ranks[36 - 40 ],1))</f>
        <v>88</v>
      </c>
      <c r="AE72" s="47">
        <f>IF(km4_splits_ranks[[#This Row],[40 - 42 ]]="DNF","DNF",RANK(km4_splits_ranks[[#This Row],[40 - 42 ]],km4_splits_ranks[40 - 42 ],1))</f>
        <v>76</v>
      </c>
      <c r="AF72" s="22">
        <f>km4_splits_ranks[[#This Row],[0 - 4 ]]</f>
        <v>1.4345092592592593E-2</v>
      </c>
      <c r="AG72" s="18">
        <f>IF(km4_splits_ranks[[#This Row],[4 - 8 ]]="DNF","DNF",km4_splits_ranks[[#This Row],[4 km]]+km4_splits_ranks[[#This Row],[4 - 8 ]])</f>
        <v>2.7857256944444443E-2</v>
      </c>
      <c r="AH72" s="18">
        <f>IF(km4_splits_ranks[[#This Row],[8 - 12 ]]="DNF","DNF",km4_splits_ranks[[#This Row],[8 km]]+km4_splits_ranks[[#This Row],[8 - 12 ]])</f>
        <v>4.1317824074074069E-2</v>
      </c>
      <c r="AI72" s="18">
        <f>IF(km4_splits_ranks[[#This Row],[12 - 16 ]]="DNF","DNF",km4_splits_ranks[[#This Row],[12 km]]+km4_splits_ranks[[#This Row],[12 - 16 ]])</f>
        <v>5.473762731481481E-2</v>
      </c>
      <c r="AJ72" s="18">
        <f>IF(km4_splits_ranks[[#This Row],[16 -20 ]]="DNF","DNF",km4_splits_ranks[[#This Row],[16 km]]+km4_splits_ranks[[#This Row],[16 -20 ]])</f>
        <v>6.8206469907407405E-2</v>
      </c>
      <c r="AK72" s="18">
        <f>IF(km4_splits_ranks[[#This Row],[20 - 24 ]]="DNF","DNF",km4_splits_ranks[[#This Row],[20 km]]+km4_splits_ranks[[#This Row],[20 - 24 ]])</f>
        <v>8.2257847222222222E-2</v>
      </c>
      <c r="AL72" s="18">
        <f>IF(km4_splits_ranks[[#This Row],[24 - 28 ]]="DNF","DNF",km4_splits_ranks[[#This Row],[24 km]]+km4_splits_ranks[[#This Row],[24 - 28 ]])</f>
        <v>9.7663842592592587E-2</v>
      </c>
      <c r="AM72" s="18">
        <f>IF(km4_splits_ranks[[#This Row],[28 - 32 ]]="DNF","DNF",km4_splits_ranks[[#This Row],[28 km]]+km4_splits_ranks[[#This Row],[28 - 32 ]])</f>
        <v>0.11608484953703703</v>
      </c>
      <c r="AN72" s="18">
        <f>IF(km4_splits_ranks[[#This Row],[32 - 36 ]]="DNF","DNF",km4_splits_ranks[[#This Row],[32 km]]+km4_splits_ranks[[#This Row],[32 - 36 ]])</f>
        <v>0.13441290509259257</v>
      </c>
      <c r="AO72" s="18">
        <f>IF(km4_splits_ranks[[#This Row],[36 - 40 ]]="DNF","DNF",km4_splits_ranks[[#This Row],[36 km]]+km4_splits_ranks[[#This Row],[36 - 40 ]])</f>
        <v>0.15472819444444441</v>
      </c>
      <c r="AP72" s="23">
        <f>IF(km4_splits_ranks[[#This Row],[40 - 42 ]]="DNF","DNF",km4_splits_ranks[[#This Row],[40 km]]+km4_splits_ranks[[#This Row],[40 - 42 ]])</f>
        <v>0.16371628472222219</v>
      </c>
      <c r="AQ72" s="48">
        <f>IF(km4_splits_ranks[[#This Row],[4 km]]="DNF","DNF",RANK(km4_splits_ranks[[#This Row],[4 km]],km4_splits_ranks[4 km],1))</f>
        <v>57</v>
      </c>
      <c r="AR72" s="49">
        <f>IF(km4_splits_ranks[[#This Row],[8 km]]="DNF","DNF",RANK(km4_splits_ranks[[#This Row],[8 km]],km4_splits_ranks[8 km],1))</f>
        <v>50</v>
      </c>
      <c r="AS72" s="49">
        <f>IF(km4_splits_ranks[[#This Row],[12 km]]="DNF","DNF",RANK(km4_splits_ranks[[#This Row],[12 km]],km4_splits_ranks[12 km],1))</f>
        <v>46</v>
      </c>
      <c r="AT72" s="49">
        <f>IF(km4_splits_ranks[[#This Row],[16 km]]="DNF","DNF",RANK(km4_splits_ranks[[#This Row],[16 km]],km4_splits_ranks[16 km],1))</f>
        <v>44</v>
      </c>
      <c r="AU72" s="49">
        <f>IF(km4_splits_ranks[[#This Row],[20 km]]="DNF","DNF",RANK(km4_splits_ranks[[#This Row],[20 km]],km4_splits_ranks[20 km],1))</f>
        <v>42</v>
      </c>
      <c r="AV72" s="49">
        <f>IF(km4_splits_ranks[[#This Row],[24 km]]="DNF","DNF",RANK(km4_splits_ranks[[#This Row],[24 km]],km4_splits_ranks[24 km],1))</f>
        <v>40</v>
      </c>
      <c r="AW72" s="49">
        <f>IF(km4_splits_ranks[[#This Row],[28 km]]="DNF","DNF",RANK(km4_splits_ranks[[#This Row],[28 km]],km4_splits_ranks[28 km],1))</f>
        <v>44</v>
      </c>
      <c r="AX72" s="49">
        <f>IF(km4_splits_ranks[[#This Row],[32 km]]="DNF","DNF",RANK(km4_splits_ranks[[#This Row],[32 km]],km4_splits_ranks[32 km],1))</f>
        <v>61</v>
      </c>
      <c r="AY72" s="49">
        <f>IF(km4_splits_ranks[[#This Row],[36 km]]="DNF","DNF",RANK(km4_splits_ranks[[#This Row],[36 km]],km4_splits_ranks[36 km],1))</f>
        <v>65</v>
      </c>
      <c r="AZ72" s="49">
        <f>IF(km4_splits_ranks[[#This Row],[40 km]]="DNF","DNF",RANK(km4_splits_ranks[[#This Row],[40 km]],km4_splits_ranks[40 km],1))</f>
        <v>65</v>
      </c>
      <c r="BA72" s="49">
        <f>IF(km4_splits_ranks[[#This Row],[42 km]]="DNF","DNF",RANK(km4_splits_ranks[[#This Row],[42 km]],km4_splits_ranks[42 km],1))</f>
        <v>67</v>
      </c>
    </row>
    <row r="73" spans="2:53" x14ac:dyDescent="0.2">
      <c r="B73" s="4">
        <f>laps_times[[#This Row],[poř]]</f>
        <v>68</v>
      </c>
      <c r="C73" s="1">
        <f>laps_times[[#This Row],[s.č.]]</f>
        <v>134</v>
      </c>
      <c r="D73" s="1" t="str">
        <f>laps_times[[#This Row],[jméno]]</f>
        <v>Svobodová Veronika</v>
      </c>
      <c r="E73" s="2">
        <f>laps_times[[#This Row],[roč]]</f>
        <v>1986</v>
      </c>
      <c r="F73" s="2" t="str">
        <f>laps_times[[#This Row],[kat]]</f>
        <v>ZA</v>
      </c>
      <c r="G73" s="2">
        <f>laps_times[[#This Row],[poř_kat]]</f>
        <v>2</v>
      </c>
      <c r="H73" s="1" t="str">
        <f>laps_times[[#This Row],[klub]]</f>
        <v>Varnsdorf</v>
      </c>
      <c r="I73" s="6">
        <f>laps_times[[#This Row],[celk. čas]]</f>
        <v>0.16393518518518518</v>
      </c>
      <c r="J73" s="29">
        <f>SUM(laps_times[[#This Row],[1]:[6]])</f>
        <v>1.5070057870370371E-2</v>
      </c>
      <c r="K73" s="30">
        <f>SUM(laps_times[[#This Row],[7]:[12]])</f>
        <v>1.4783182870370372E-2</v>
      </c>
      <c r="L73" s="30">
        <f>SUM(laps_times[[#This Row],[13]:[18]])</f>
        <v>1.5112997685185184E-2</v>
      </c>
      <c r="M73" s="30">
        <f>SUM(laps_times[[#This Row],[19]:[24]])</f>
        <v>1.4672847222222223E-2</v>
      </c>
      <c r="N73" s="30">
        <f>SUM(laps_times[[#This Row],[25]:[30]])</f>
        <v>1.4925520833333336E-2</v>
      </c>
      <c r="O73" s="30">
        <f>SUM(laps_times[[#This Row],[31]:[36]])</f>
        <v>1.5048773148148148E-2</v>
      </c>
      <c r="P73" s="30">
        <f>SUM(laps_times[[#This Row],[37]:[42]])</f>
        <v>1.5092662037037036E-2</v>
      </c>
      <c r="Q73" s="30">
        <f>SUM(laps_times[[#This Row],[43]:[48]])</f>
        <v>1.5917071759259261E-2</v>
      </c>
      <c r="R73" s="30">
        <f>SUM(laps_times[[#This Row],[49]:[54]])</f>
        <v>1.6631377314814816E-2</v>
      </c>
      <c r="S73" s="30">
        <f>SUM(laps_times[[#This Row],[55]:[60]])</f>
        <v>1.7699351851851852E-2</v>
      </c>
      <c r="T73" s="31">
        <f>SUM(laps_times[[#This Row],[61]:[63]])</f>
        <v>8.9813425925925928E-3</v>
      </c>
      <c r="U73" s="45">
        <f>IF(km4_splits_ranks[[#This Row],[0 - 4 ]]="DNF","DNF",RANK(km4_splits_ranks[[#This Row],[0 - 4 ]],km4_splits_ranks[0 - 4 ],1))</f>
        <v>76</v>
      </c>
      <c r="V73" s="46">
        <f>IF(km4_splits_ranks[[#This Row],[4 - 8 ]]="DNF","DNF",RANK(km4_splits_ranks[[#This Row],[4 - 8 ]],km4_splits_ranks[4 - 8 ],1))</f>
        <v>77</v>
      </c>
      <c r="W73" s="46">
        <f>IF(km4_splits_ranks[[#This Row],[8 - 12 ]]="DNF","DNF",RANK(km4_splits_ranks[[#This Row],[8 - 12 ]],km4_splits_ranks[8 - 12 ],1))</f>
        <v>81</v>
      </c>
      <c r="X73" s="46">
        <f>IF(km4_splits_ranks[[#This Row],[12 - 16 ]]="DNF","DNF",RANK(km4_splits_ranks[[#This Row],[12 - 16 ]],km4_splits_ranks[12 - 16 ],1))</f>
        <v>72</v>
      </c>
      <c r="Y73" s="46">
        <f>IF(km4_splits_ranks[[#This Row],[16 -20 ]]="DNF","DNF",RANK(km4_splits_ranks[[#This Row],[16 -20 ]],km4_splits_ranks[16 -20 ],1))</f>
        <v>72</v>
      </c>
      <c r="Z73" s="46">
        <f>IF(km4_splits_ranks[[#This Row],[20 - 24 ]]="DNF","DNF",RANK(km4_splits_ranks[[#This Row],[20 - 24 ]],km4_splits_ranks[20 - 24 ],1))</f>
        <v>65</v>
      </c>
      <c r="AA73" s="46">
        <f>IF(km4_splits_ranks[[#This Row],[24 - 28 ]]="DNF","DNF",RANK(km4_splits_ranks[[#This Row],[24 - 28 ]],km4_splits_ranks[24 - 28 ],1))</f>
        <v>58</v>
      </c>
      <c r="AB73" s="46">
        <f>IF(km4_splits_ranks[[#This Row],[28 - 32 ]]="DNF","DNF",RANK(km4_splits_ranks[[#This Row],[28 - 32 ]],km4_splits_ranks[28 - 32 ],1))</f>
        <v>61</v>
      </c>
      <c r="AC73" s="46">
        <f>IF(km4_splits_ranks[[#This Row],[32 - 36 ]]="DNF","DNF",RANK(km4_splits_ranks[[#This Row],[32 - 36 ]],km4_splits_ranks[32 - 36 ],1))</f>
        <v>64</v>
      </c>
      <c r="AD73" s="46">
        <f>IF(km4_splits_ranks[[#This Row],[36 - 40 ]]="DNF","DNF",RANK(km4_splits_ranks[[#This Row],[36 - 40 ]],km4_splits_ranks[36 - 40 ],1))</f>
        <v>64</v>
      </c>
      <c r="AE73" s="47">
        <f>IF(km4_splits_ranks[[#This Row],[40 - 42 ]]="DNF","DNF",RANK(km4_splits_ranks[[#This Row],[40 - 42 ]],km4_splits_ranks[40 - 42 ],1))</f>
        <v>75</v>
      </c>
      <c r="AF73" s="22">
        <f>km4_splits_ranks[[#This Row],[0 - 4 ]]</f>
        <v>1.5070057870370371E-2</v>
      </c>
      <c r="AG73" s="18">
        <f>IF(km4_splits_ranks[[#This Row],[4 - 8 ]]="DNF","DNF",km4_splits_ranks[[#This Row],[4 km]]+km4_splits_ranks[[#This Row],[4 - 8 ]])</f>
        <v>2.9853240740740743E-2</v>
      </c>
      <c r="AH73" s="18">
        <f>IF(km4_splits_ranks[[#This Row],[8 - 12 ]]="DNF","DNF",km4_splits_ranks[[#This Row],[8 km]]+km4_splits_ranks[[#This Row],[8 - 12 ]])</f>
        <v>4.4966238425925925E-2</v>
      </c>
      <c r="AI73" s="18">
        <f>IF(km4_splits_ranks[[#This Row],[12 - 16 ]]="DNF","DNF",km4_splits_ranks[[#This Row],[12 km]]+km4_splits_ranks[[#This Row],[12 - 16 ]])</f>
        <v>5.9639085648148148E-2</v>
      </c>
      <c r="AJ73" s="18">
        <f>IF(km4_splits_ranks[[#This Row],[16 -20 ]]="DNF","DNF",km4_splits_ranks[[#This Row],[16 km]]+km4_splits_ranks[[#This Row],[16 -20 ]])</f>
        <v>7.4564606481481485E-2</v>
      </c>
      <c r="AK73" s="18">
        <f>IF(km4_splits_ranks[[#This Row],[20 - 24 ]]="DNF","DNF",km4_splits_ranks[[#This Row],[20 km]]+km4_splits_ranks[[#This Row],[20 - 24 ]])</f>
        <v>8.9613379629629633E-2</v>
      </c>
      <c r="AL73" s="18">
        <f>IF(km4_splits_ranks[[#This Row],[24 - 28 ]]="DNF","DNF",km4_splits_ranks[[#This Row],[24 km]]+km4_splits_ranks[[#This Row],[24 - 28 ]])</f>
        <v>0.10470604166666667</v>
      </c>
      <c r="AM73" s="18">
        <f>IF(km4_splits_ranks[[#This Row],[28 - 32 ]]="DNF","DNF",km4_splits_ranks[[#This Row],[28 km]]+km4_splits_ranks[[#This Row],[28 - 32 ]])</f>
        <v>0.12062311342592592</v>
      </c>
      <c r="AN73" s="18">
        <f>IF(km4_splits_ranks[[#This Row],[32 - 36 ]]="DNF","DNF",km4_splits_ranks[[#This Row],[32 km]]+km4_splits_ranks[[#This Row],[32 - 36 ]])</f>
        <v>0.13725449074074075</v>
      </c>
      <c r="AO73" s="18">
        <f>IF(km4_splits_ranks[[#This Row],[36 - 40 ]]="DNF","DNF",km4_splits_ranks[[#This Row],[36 km]]+km4_splits_ranks[[#This Row],[36 - 40 ]])</f>
        <v>0.15495384259259259</v>
      </c>
      <c r="AP73" s="23">
        <f>IF(km4_splits_ranks[[#This Row],[40 - 42 ]]="DNF","DNF",km4_splits_ranks[[#This Row],[40 km]]+km4_splits_ranks[[#This Row],[40 - 42 ]])</f>
        <v>0.16393518518518518</v>
      </c>
      <c r="AQ73" s="48">
        <f>IF(km4_splits_ranks[[#This Row],[4 km]]="DNF","DNF",RANK(km4_splits_ranks[[#This Row],[4 km]],km4_splits_ranks[4 km],1))</f>
        <v>76</v>
      </c>
      <c r="AR73" s="49">
        <f>IF(km4_splits_ranks[[#This Row],[8 km]]="DNF","DNF",RANK(km4_splits_ranks[[#This Row],[8 km]],km4_splits_ranks[8 km],1))</f>
        <v>77</v>
      </c>
      <c r="AS73" s="49">
        <f>IF(km4_splits_ranks[[#This Row],[12 km]]="DNF","DNF",RANK(km4_splits_ranks[[#This Row],[12 km]],km4_splits_ranks[12 km],1))</f>
        <v>77</v>
      </c>
      <c r="AT73" s="49">
        <f>IF(km4_splits_ranks[[#This Row],[16 km]]="DNF","DNF",RANK(km4_splits_ranks[[#This Row],[16 km]],km4_splits_ranks[16 km],1))</f>
        <v>75</v>
      </c>
      <c r="AU73" s="49">
        <f>IF(km4_splits_ranks[[#This Row],[20 km]]="DNF","DNF",RANK(km4_splits_ranks[[#This Row],[20 km]],km4_splits_ranks[20 km],1))</f>
        <v>74</v>
      </c>
      <c r="AV73" s="49">
        <f>IF(km4_splits_ranks[[#This Row],[24 km]]="DNF","DNF",RANK(km4_splits_ranks[[#This Row],[24 km]],km4_splits_ranks[24 km],1))</f>
        <v>72</v>
      </c>
      <c r="AW73" s="49">
        <f>IF(km4_splits_ranks[[#This Row],[28 km]]="DNF","DNF",RANK(km4_splits_ranks[[#This Row],[28 km]],km4_splits_ranks[28 km],1))</f>
        <v>71</v>
      </c>
      <c r="AX73" s="49">
        <f>IF(km4_splits_ranks[[#This Row],[32 km]]="DNF","DNF",RANK(km4_splits_ranks[[#This Row],[32 km]],km4_splits_ranks[32 km],1))</f>
        <v>67</v>
      </c>
      <c r="AY73" s="49">
        <f>IF(km4_splits_ranks[[#This Row],[36 km]]="DNF","DNF",RANK(km4_splits_ranks[[#This Row],[36 km]],km4_splits_ranks[36 km],1))</f>
        <v>67</v>
      </c>
      <c r="AZ73" s="49">
        <f>IF(km4_splits_ranks[[#This Row],[40 km]]="DNF","DNF",RANK(km4_splits_ranks[[#This Row],[40 km]],km4_splits_ranks[40 km],1))</f>
        <v>66</v>
      </c>
      <c r="BA73" s="49">
        <f>IF(km4_splits_ranks[[#This Row],[42 km]]="DNF","DNF",RANK(km4_splits_ranks[[#This Row],[42 km]],km4_splits_ranks[42 km],1))</f>
        <v>68</v>
      </c>
    </row>
    <row r="74" spans="2:53" x14ac:dyDescent="0.2">
      <c r="B74" s="4">
        <f>laps_times[[#This Row],[poř]]</f>
        <v>69</v>
      </c>
      <c r="C74" s="1">
        <f>laps_times[[#This Row],[s.č.]]</f>
        <v>83</v>
      </c>
      <c r="D74" s="1" t="str">
        <f>laps_times[[#This Row],[jméno]]</f>
        <v>Říman Petr</v>
      </c>
      <c r="E74" s="2">
        <f>laps_times[[#This Row],[roč]]</f>
        <v>1967</v>
      </c>
      <c r="F74" s="2" t="str">
        <f>laps_times[[#This Row],[kat]]</f>
        <v>MB</v>
      </c>
      <c r="G74" s="2">
        <f>laps_times[[#This Row],[poř_kat]]</f>
        <v>30</v>
      </c>
      <c r="H74" s="1" t="str">
        <f>laps_times[[#This Row],[klub]]</f>
        <v>Relative Team</v>
      </c>
      <c r="I74" s="6">
        <f>laps_times[[#This Row],[celk. čas]]</f>
        <v>0.16434421296296295</v>
      </c>
      <c r="J74" s="29">
        <f>SUM(laps_times[[#This Row],[1]:[6]])</f>
        <v>1.5061435185185186E-2</v>
      </c>
      <c r="K74" s="30">
        <f>SUM(laps_times[[#This Row],[7]:[12]])</f>
        <v>1.4733854166666668E-2</v>
      </c>
      <c r="L74" s="30">
        <f>SUM(laps_times[[#This Row],[13]:[18]])</f>
        <v>1.4691296296296296E-2</v>
      </c>
      <c r="M74" s="30">
        <f>SUM(laps_times[[#This Row],[19]:[24]])</f>
        <v>1.5141631944444444E-2</v>
      </c>
      <c r="N74" s="30">
        <f>SUM(laps_times[[#This Row],[25]:[30]])</f>
        <v>1.4665243055555556E-2</v>
      </c>
      <c r="O74" s="30">
        <f>SUM(laps_times[[#This Row],[31]:[36]])</f>
        <v>1.4815856481481482E-2</v>
      </c>
      <c r="P74" s="30">
        <f>SUM(laps_times[[#This Row],[37]:[42]])</f>
        <v>1.5339675925925927E-2</v>
      </c>
      <c r="Q74" s="30">
        <f>SUM(laps_times[[#This Row],[43]:[48]])</f>
        <v>1.6383252314814814E-2</v>
      </c>
      <c r="R74" s="30">
        <f>SUM(laps_times[[#This Row],[49]:[54]])</f>
        <v>1.7229143518518519E-2</v>
      </c>
      <c r="S74" s="30">
        <f>SUM(laps_times[[#This Row],[55]:[60]])</f>
        <v>1.8072696759259259E-2</v>
      </c>
      <c r="T74" s="31">
        <f>SUM(laps_times[[#This Row],[61]:[63]])</f>
        <v>8.2101273148148142E-3</v>
      </c>
      <c r="U74" s="45">
        <f>IF(km4_splits_ranks[[#This Row],[0 - 4 ]]="DNF","DNF",RANK(km4_splits_ranks[[#This Row],[0 - 4 ]],km4_splits_ranks[0 - 4 ],1))</f>
        <v>75</v>
      </c>
      <c r="V74" s="46">
        <f>IF(km4_splits_ranks[[#This Row],[4 - 8 ]]="DNF","DNF",RANK(km4_splits_ranks[[#This Row],[4 - 8 ]],km4_splits_ranks[4 - 8 ],1))</f>
        <v>73</v>
      </c>
      <c r="W74" s="46">
        <f>IF(km4_splits_ranks[[#This Row],[8 - 12 ]]="DNF","DNF",RANK(km4_splits_ranks[[#This Row],[8 - 12 ]],km4_splits_ranks[8 - 12 ],1))</f>
        <v>73</v>
      </c>
      <c r="X74" s="46">
        <f>IF(km4_splits_ranks[[#This Row],[12 - 16 ]]="DNF","DNF",RANK(km4_splits_ranks[[#This Row],[12 - 16 ]],km4_splits_ranks[12 - 16 ],1))</f>
        <v>73</v>
      </c>
      <c r="Y74" s="46">
        <f>IF(km4_splits_ranks[[#This Row],[16 -20 ]]="DNF","DNF",RANK(km4_splits_ranks[[#This Row],[16 -20 ]],km4_splits_ranks[16 -20 ],1))</f>
        <v>66</v>
      </c>
      <c r="Z74" s="46">
        <f>IF(km4_splits_ranks[[#This Row],[20 - 24 ]]="DNF","DNF",RANK(km4_splits_ranks[[#This Row],[20 - 24 ]],km4_splits_ranks[20 - 24 ],1))</f>
        <v>61</v>
      </c>
      <c r="AA74" s="46">
        <f>IF(km4_splits_ranks[[#This Row],[24 - 28 ]]="DNF","DNF",RANK(km4_splits_ranks[[#This Row],[24 - 28 ]],km4_splits_ranks[24 - 28 ],1))</f>
        <v>63</v>
      </c>
      <c r="AB74" s="46">
        <f>IF(km4_splits_ranks[[#This Row],[28 - 32 ]]="DNF","DNF",RANK(km4_splits_ranks[[#This Row],[28 - 32 ]],km4_splits_ranks[28 - 32 ],1))</f>
        <v>70</v>
      </c>
      <c r="AC74" s="46">
        <f>IF(km4_splits_ranks[[#This Row],[32 - 36 ]]="DNF","DNF",RANK(km4_splits_ranks[[#This Row],[32 - 36 ]],km4_splits_ranks[32 - 36 ],1))</f>
        <v>70</v>
      </c>
      <c r="AD74" s="46">
        <f>IF(km4_splits_ranks[[#This Row],[36 - 40 ]]="DNF","DNF",RANK(km4_splits_ranks[[#This Row],[36 - 40 ]],km4_splits_ranks[36 - 40 ],1))</f>
        <v>69</v>
      </c>
      <c r="AE74" s="47">
        <f>IF(km4_splits_ranks[[#This Row],[40 - 42 ]]="DNF","DNF",RANK(km4_splits_ranks[[#This Row],[40 - 42 ]],km4_splits_ranks[40 - 42 ],1))</f>
        <v>59</v>
      </c>
      <c r="AF74" s="22">
        <f>km4_splits_ranks[[#This Row],[0 - 4 ]]</f>
        <v>1.5061435185185186E-2</v>
      </c>
      <c r="AG74" s="18">
        <f>IF(km4_splits_ranks[[#This Row],[4 - 8 ]]="DNF","DNF",km4_splits_ranks[[#This Row],[4 km]]+km4_splits_ranks[[#This Row],[4 - 8 ]])</f>
        <v>2.9795289351851856E-2</v>
      </c>
      <c r="AH74" s="18">
        <f>IF(km4_splits_ranks[[#This Row],[8 - 12 ]]="DNF","DNF",km4_splits_ranks[[#This Row],[8 km]]+km4_splits_ranks[[#This Row],[8 - 12 ]])</f>
        <v>4.4486585648148155E-2</v>
      </c>
      <c r="AI74" s="18">
        <f>IF(km4_splits_ranks[[#This Row],[12 - 16 ]]="DNF","DNF",km4_splits_ranks[[#This Row],[12 km]]+km4_splits_ranks[[#This Row],[12 - 16 ]])</f>
        <v>5.9628217592592597E-2</v>
      </c>
      <c r="AJ74" s="18">
        <f>IF(km4_splits_ranks[[#This Row],[16 -20 ]]="DNF","DNF",km4_splits_ranks[[#This Row],[16 km]]+km4_splits_ranks[[#This Row],[16 -20 ]])</f>
        <v>7.4293460648148152E-2</v>
      </c>
      <c r="AK74" s="18">
        <f>IF(km4_splits_ranks[[#This Row],[20 - 24 ]]="DNF","DNF",km4_splits_ranks[[#This Row],[20 km]]+km4_splits_ranks[[#This Row],[20 - 24 ]])</f>
        <v>8.9109317129629634E-2</v>
      </c>
      <c r="AL74" s="18">
        <f>IF(km4_splits_ranks[[#This Row],[24 - 28 ]]="DNF","DNF",km4_splits_ranks[[#This Row],[24 km]]+km4_splits_ranks[[#This Row],[24 - 28 ]])</f>
        <v>0.10444899305555556</v>
      </c>
      <c r="AM74" s="18">
        <f>IF(km4_splits_ranks[[#This Row],[28 - 32 ]]="DNF","DNF",km4_splits_ranks[[#This Row],[28 km]]+km4_splits_ranks[[#This Row],[28 - 32 ]])</f>
        <v>0.12083224537037038</v>
      </c>
      <c r="AN74" s="18">
        <f>IF(km4_splits_ranks[[#This Row],[32 - 36 ]]="DNF","DNF",km4_splits_ranks[[#This Row],[32 km]]+km4_splits_ranks[[#This Row],[32 - 36 ]])</f>
        <v>0.13806138888888889</v>
      </c>
      <c r="AO74" s="18">
        <f>IF(km4_splits_ranks[[#This Row],[36 - 40 ]]="DNF","DNF",km4_splits_ranks[[#This Row],[36 km]]+km4_splits_ranks[[#This Row],[36 - 40 ]])</f>
        <v>0.15613408564814815</v>
      </c>
      <c r="AP74" s="23">
        <f>IF(km4_splits_ranks[[#This Row],[40 - 42 ]]="DNF","DNF",km4_splits_ranks[[#This Row],[40 km]]+km4_splits_ranks[[#This Row],[40 - 42 ]])</f>
        <v>0.16434421296296298</v>
      </c>
      <c r="AQ74" s="48">
        <f>IF(km4_splits_ranks[[#This Row],[4 km]]="DNF","DNF",RANK(km4_splits_ranks[[#This Row],[4 km]],km4_splits_ranks[4 km],1))</f>
        <v>75</v>
      </c>
      <c r="AR74" s="49">
        <f>IF(km4_splits_ranks[[#This Row],[8 km]]="DNF","DNF",RANK(km4_splits_ranks[[#This Row],[8 km]],km4_splits_ranks[8 km],1))</f>
        <v>75</v>
      </c>
      <c r="AS74" s="49">
        <f>IF(km4_splits_ranks[[#This Row],[12 km]]="DNF","DNF",RANK(km4_splits_ranks[[#This Row],[12 km]],km4_splits_ranks[12 km],1))</f>
        <v>74</v>
      </c>
      <c r="AT74" s="49">
        <f>IF(km4_splits_ranks[[#This Row],[16 km]]="DNF","DNF",RANK(km4_splits_ranks[[#This Row],[16 km]],km4_splits_ranks[16 km],1))</f>
        <v>74</v>
      </c>
      <c r="AU74" s="49">
        <f>IF(km4_splits_ranks[[#This Row],[20 km]]="DNF","DNF",RANK(km4_splits_ranks[[#This Row],[20 km]],km4_splits_ranks[20 km],1))</f>
        <v>73</v>
      </c>
      <c r="AV74" s="49">
        <f>IF(km4_splits_ranks[[#This Row],[24 km]]="DNF","DNF",RANK(km4_splits_ranks[[#This Row],[24 km]],km4_splits_ranks[24 km],1))</f>
        <v>70</v>
      </c>
      <c r="AW74" s="49">
        <f>IF(km4_splits_ranks[[#This Row],[28 km]]="DNF","DNF",RANK(km4_splits_ranks[[#This Row],[28 km]],km4_splits_ranks[28 km],1))</f>
        <v>70</v>
      </c>
      <c r="AX74" s="49">
        <f>IF(km4_splits_ranks[[#This Row],[32 km]]="DNF","DNF",RANK(km4_splits_ranks[[#This Row],[32 km]],km4_splits_ranks[32 km],1))</f>
        <v>69</v>
      </c>
      <c r="AY74" s="49">
        <f>IF(km4_splits_ranks[[#This Row],[36 km]]="DNF","DNF",RANK(km4_splits_ranks[[#This Row],[36 km]],km4_splits_ranks[36 km],1))</f>
        <v>69</v>
      </c>
      <c r="AZ74" s="49">
        <f>IF(km4_splits_ranks[[#This Row],[40 km]]="DNF","DNF",RANK(km4_splits_ranks[[#This Row],[40 km]],km4_splits_ranks[40 km],1))</f>
        <v>69</v>
      </c>
      <c r="BA74" s="49">
        <f>IF(km4_splits_ranks[[#This Row],[42 km]]="DNF","DNF",RANK(km4_splits_ranks[[#This Row],[42 km]],km4_splits_ranks[42 km],1))</f>
        <v>69</v>
      </c>
    </row>
    <row r="75" spans="2:53" x14ac:dyDescent="0.2">
      <c r="B75" s="4">
        <f>laps_times[[#This Row],[poř]]</f>
        <v>70</v>
      </c>
      <c r="C75" s="1">
        <f>laps_times[[#This Row],[s.č.]]</f>
        <v>95</v>
      </c>
      <c r="D75" s="1" t="str">
        <f>laps_times[[#This Row],[jméno]]</f>
        <v>Hronek Jiří</v>
      </c>
      <c r="E75" s="2">
        <f>laps_times[[#This Row],[roč]]</f>
        <v>1983</v>
      </c>
      <c r="F75" s="2" t="str">
        <f>laps_times[[#This Row],[kat]]</f>
        <v>MA</v>
      </c>
      <c r="G75" s="2">
        <f>laps_times[[#This Row],[poř_kat]]</f>
        <v>17</v>
      </c>
      <c r="H75" s="1" t="str">
        <f>laps_times[[#This Row],[klub]]</f>
        <v>-</v>
      </c>
      <c r="I75" s="6">
        <f>laps_times[[#This Row],[celk. čas]]</f>
        <v>0.16529908564814813</v>
      </c>
      <c r="J75" s="29">
        <f>SUM(laps_times[[#This Row],[1]:[6]])</f>
        <v>1.4592650462962964E-2</v>
      </c>
      <c r="K75" s="30">
        <f>SUM(laps_times[[#This Row],[7]:[12]])</f>
        <v>1.4545439814814815E-2</v>
      </c>
      <c r="L75" s="30">
        <f>SUM(laps_times[[#This Row],[13]:[18]])</f>
        <v>1.473142361111111E-2</v>
      </c>
      <c r="M75" s="30">
        <f>SUM(laps_times[[#This Row],[19]:[24]])</f>
        <v>1.4395833333333333E-2</v>
      </c>
      <c r="N75" s="30">
        <f>SUM(laps_times[[#This Row],[25]:[30]])</f>
        <v>1.4358090277777777E-2</v>
      </c>
      <c r="O75" s="30">
        <f>SUM(laps_times[[#This Row],[31]:[36]])</f>
        <v>1.522997685185185E-2</v>
      </c>
      <c r="P75" s="30">
        <f>SUM(laps_times[[#This Row],[37]:[42]])</f>
        <v>1.6035405092592596E-2</v>
      </c>
      <c r="Q75" s="30">
        <f>SUM(laps_times[[#This Row],[43]:[48]])</f>
        <v>1.6508310185185185E-2</v>
      </c>
      <c r="R75" s="30">
        <f>SUM(laps_times[[#This Row],[49]:[54]])</f>
        <v>1.6835428240740743E-2</v>
      </c>
      <c r="S75" s="30">
        <f>SUM(laps_times[[#This Row],[55]:[60]])</f>
        <v>1.9562662037037038E-2</v>
      </c>
      <c r="T75" s="31">
        <f>SUM(laps_times[[#This Row],[61]:[63]])</f>
        <v>8.5038657407407407E-3</v>
      </c>
      <c r="U75" s="45">
        <f>IF(km4_splits_ranks[[#This Row],[0 - 4 ]]="DNF","DNF",RANK(km4_splits_ranks[[#This Row],[0 - 4 ]],km4_splits_ranks[0 - 4 ],1))</f>
        <v>65</v>
      </c>
      <c r="V75" s="46">
        <f>IF(km4_splits_ranks[[#This Row],[4 - 8 ]]="DNF","DNF",RANK(km4_splits_ranks[[#This Row],[4 - 8 ]],km4_splits_ranks[4 - 8 ],1))</f>
        <v>72</v>
      </c>
      <c r="W75" s="46">
        <f>IF(km4_splits_ranks[[#This Row],[8 - 12 ]]="DNF","DNF",RANK(km4_splits_ranks[[#This Row],[8 - 12 ]],km4_splits_ranks[8 - 12 ],1))</f>
        <v>74</v>
      </c>
      <c r="X75" s="46">
        <f>IF(km4_splits_ranks[[#This Row],[12 - 16 ]]="DNF","DNF",RANK(km4_splits_ranks[[#This Row],[12 - 16 ]],km4_splits_ranks[12 - 16 ],1))</f>
        <v>67</v>
      </c>
      <c r="Y75" s="46">
        <f>IF(km4_splits_ranks[[#This Row],[16 -20 ]]="DNF","DNF",RANK(km4_splits_ranks[[#This Row],[16 -20 ]],km4_splits_ranks[16 -20 ],1))</f>
        <v>60</v>
      </c>
      <c r="Z75" s="46">
        <f>IF(km4_splits_ranks[[#This Row],[20 - 24 ]]="DNF","DNF",RANK(km4_splits_ranks[[#This Row],[20 - 24 ]],km4_splits_ranks[20 - 24 ],1))</f>
        <v>69</v>
      </c>
      <c r="AA75" s="46">
        <f>IF(km4_splits_ranks[[#This Row],[24 - 28 ]]="DNF","DNF",RANK(km4_splits_ranks[[#This Row],[24 - 28 ]],km4_splits_ranks[24 - 28 ],1))</f>
        <v>70</v>
      </c>
      <c r="AB75" s="46">
        <f>IF(km4_splits_ranks[[#This Row],[28 - 32 ]]="DNF","DNF",RANK(km4_splits_ranks[[#This Row],[28 - 32 ]],km4_splits_ranks[28 - 32 ],1))</f>
        <v>71</v>
      </c>
      <c r="AC75" s="46">
        <f>IF(km4_splits_ranks[[#This Row],[32 - 36 ]]="DNF","DNF",RANK(km4_splits_ranks[[#This Row],[32 - 36 ]],km4_splits_ranks[32 - 36 ],1))</f>
        <v>66</v>
      </c>
      <c r="AD75" s="46">
        <f>IF(km4_splits_ranks[[#This Row],[36 - 40 ]]="DNF","DNF",RANK(km4_splits_ranks[[#This Row],[36 - 40 ]],km4_splits_ranks[36 - 40 ],1))</f>
        <v>85</v>
      </c>
      <c r="AE75" s="47">
        <f>IF(km4_splits_ranks[[#This Row],[40 - 42 ]]="DNF","DNF",RANK(km4_splits_ranks[[#This Row],[40 - 42 ]],km4_splits_ranks[40 - 42 ],1))</f>
        <v>63</v>
      </c>
      <c r="AF75" s="22">
        <f>km4_splits_ranks[[#This Row],[0 - 4 ]]</f>
        <v>1.4592650462962964E-2</v>
      </c>
      <c r="AG75" s="18">
        <f>IF(km4_splits_ranks[[#This Row],[4 - 8 ]]="DNF","DNF",km4_splits_ranks[[#This Row],[4 km]]+km4_splits_ranks[[#This Row],[4 - 8 ]])</f>
        <v>2.9138090277777778E-2</v>
      </c>
      <c r="AH75" s="18">
        <f>IF(km4_splits_ranks[[#This Row],[8 - 12 ]]="DNF","DNF",km4_splits_ranks[[#This Row],[8 km]]+km4_splits_ranks[[#This Row],[8 - 12 ]])</f>
        <v>4.3869513888888892E-2</v>
      </c>
      <c r="AI75" s="18">
        <f>IF(km4_splits_ranks[[#This Row],[12 - 16 ]]="DNF","DNF",km4_splits_ranks[[#This Row],[12 km]]+km4_splits_ranks[[#This Row],[12 - 16 ]])</f>
        <v>5.8265347222222222E-2</v>
      </c>
      <c r="AJ75" s="18">
        <f>IF(km4_splits_ranks[[#This Row],[16 -20 ]]="DNF","DNF",km4_splits_ranks[[#This Row],[16 km]]+km4_splits_ranks[[#This Row],[16 -20 ]])</f>
        <v>7.2623437499999999E-2</v>
      </c>
      <c r="AK75" s="18">
        <f>IF(km4_splits_ranks[[#This Row],[20 - 24 ]]="DNF","DNF",km4_splits_ranks[[#This Row],[20 km]]+km4_splits_ranks[[#This Row],[20 - 24 ]])</f>
        <v>8.7853414351851844E-2</v>
      </c>
      <c r="AL75" s="18">
        <f>IF(km4_splits_ranks[[#This Row],[24 - 28 ]]="DNF","DNF",km4_splits_ranks[[#This Row],[24 km]]+km4_splits_ranks[[#This Row],[24 - 28 ]])</f>
        <v>0.10388881944444445</v>
      </c>
      <c r="AM75" s="18">
        <f>IF(km4_splits_ranks[[#This Row],[28 - 32 ]]="DNF","DNF",km4_splits_ranks[[#This Row],[28 km]]+km4_splits_ranks[[#This Row],[28 - 32 ]])</f>
        <v>0.12039712962962963</v>
      </c>
      <c r="AN75" s="18">
        <f>IF(km4_splits_ranks[[#This Row],[32 - 36 ]]="DNF","DNF",km4_splits_ranks[[#This Row],[32 km]]+km4_splits_ranks[[#This Row],[32 - 36 ]])</f>
        <v>0.13723255787037036</v>
      </c>
      <c r="AO75" s="18">
        <f>IF(km4_splits_ranks[[#This Row],[36 - 40 ]]="DNF","DNF",km4_splits_ranks[[#This Row],[36 km]]+km4_splits_ranks[[#This Row],[36 - 40 ]])</f>
        <v>0.15679521990740741</v>
      </c>
      <c r="AP75" s="23">
        <f>IF(km4_splits_ranks[[#This Row],[40 - 42 ]]="DNF","DNF",km4_splits_ranks[[#This Row],[40 km]]+km4_splits_ranks[[#This Row],[40 - 42 ]])</f>
        <v>0.16529908564814816</v>
      </c>
      <c r="AQ75" s="48">
        <f>IF(km4_splits_ranks[[#This Row],[4 km]]="DNF","DNF",RANK(km4_splits_ranks[[#This Row],[4 km]],km4_splits_ranks[4 km],1))</f>
        <v>65</v>
      </c>
      <c r="AR75" s="49">
        <f>IF(km4_splits_ranks[[#This Row],[8 km]]="DNF","DNF",RANK(km4_splits_ranks[[#This Row],[8 km]],km4_splits_ranks[8 km],1))</f>
        <v>70</v>
      </c>
      <c r="AS75" s="49">
        <f>IF(km4_splits_ranks[[#This Row],[12 km]]="DNF","DNF",RANK(km4_splits_ranks[[#This Row],[12 km]],km4_splits_ranks[12 km],1))</f>
        <v>73</v>
      </c>
      <c r="AT75" s="49">
        <f>IF(km4_splits_ranks[[#This Row],[16 km]]="DNF","DNF",RANK(km4_splits_ranks[[#This Row],[16 km]],km4_splits_ranks[16 km],1))</f>
        <v>72</v>
      </c>
      <c r="AU75" s="49">
        <f>IF(km4_splits_ranks[[#This Row],[20 km]]="DNF","DNF",RANK(km4_splits_ranks[[#This Row],[20 km]],km4_splits_ranks[20 km],1))</f>
        <v>69</v>
      </c>
      <c r="AV75" s="49">
        <f>IF(km4_splits_ranks[[#This Row],[24 km]]="DNF","DNF",RANK(km4_splits_ranks[[#This Row],[24 km]],km4_splits_ranks[24 km],1))</f>
        <v>68</v>
      </c>
      <c r="AW75" s="49">
        <f>IF(km4_splits_ranks[[#This Row],[28 km]]="DNF","DNF",RANK(km4_splits_ranks[[#This Row],[28 km]],km4_splits_ranks[28 km],1))</f>
        <v>69</v>
      </c>
      <c r="AX75" s="49">
        <f>IF(km4_splits_ranks[[#This Row],[32 km]]="DNF","DNF",RANK(km4_splits_ranks[[#This Row],[32 km]],km4_splits_ranks[32 km],1))</f>
        <v>66</v>
      </c>
      <c r="AY75" s="49">
        <f>IF(km4_splits_ranks[[#This Row],[36 km]]="DNF","DNF",RANK(km4_splits_ranks[[#This Row],[36 km]],km4_splits_ranks[36 km],1))</f>
        <v>66</v>
      </c>
      <c r="AZ75" s="49">
        <f>IF(km4_splits_ranks[[#This Row],[40 km]]="DNF","DNF",RANK(km4_splits_ranks[[#This Row],[40 km]],km4_splits_ranks[40 km],1))</f>
        <v>70</v>
      </c>
      <c r="BA75" s="49">
        <f>IF(km4_splits_ranks[[#This Row],[42 km]]="DNF","DNF",RANK(km4_splits_ranks[[#This Row],[42 km]],km4_splits_ranks[42 km],1))</f>
        <v>70</v>
      </c>
    </row>
    <row r="76" spans="2:53" x14ac:dyDescent="0.2">
      <c r="B76" s="4">
        <f>laps_times[[#This Row],[poř]]</f>
        <v>71</v>
      </c>
      <c r="C76" s="1">
        <f>laps_times[[#This Row],[s.č.]]</f>
        <v>86</v>
      </c>
      <c r="D76" s="1" t="str">
        <f>laps_times[[#This Row],[jméno]]</f>
        <v>Dziedzic Izabela</v>
      </c>
      <c r="E76" s="2">
        <f>laps_times[[#This Row],[roč]]</f>
        <v>1982</v>
      </c>
      <c r="F76" s="2" t="str">
        <f>laps_times[[#This Row],[kat]]</f>
        <v>ZA</v>
      </c>
      <c r="G76" s="2">
        <f>laps_times[[#This Row],[poř_kat]]</f>
        <v>3</v>
      </c>
      <c r="H76" s="1" t="str">
        <f>laps_times[[#This Row],[klub]]</f>
        <v>PO NAS CHOĆBY POTOP</v>
      </c>
      <c r="I76" s="6">
        <f>laps_times[[#This Row],[celk. čas]]</f>
        <v>0.16696859953703702</v>
      </c>
      <c r="J76" s="29">
        <f>SUM(laps_times[[#This Row],[1]:[6]])</f>
        <v>1.725116898148148E-2</v>
      </c>
      <c r="K76" s="30">
        <f>SUM(laps_times[[#This Row],[7]:[12]])</f>
        <v>1.6627210648148146E-2</v>
      </c>
      <c r="L76" s="30">
        <f>SUM(laps_times[[#This Row],[13]:[18]])</f>
        <v>1.5550798611111112E-2</v>
      </c>
      <c r="M76" s="30">
        <f>SUM(laps_times[[#This Row],[19]:[24]])</f>
        <v>1.5452071759259259E-2</v>
      </c>
      <c r="N76" s="30">
        <f>SUM(laps_times[[#This Row],[25]:[30]])</f>
        <v>1.5860763888888886E-2</v>
      </c>
      <c r="O76" s="30">
        <f>SUM(laps_times[[#This Row],[31]:[36]])</f>
        <v>1.5676261574074073E-2</v>
      </c>
      <c r="P76" s="30">
        <f>SUM(laps_times[[#This Row],[37]:[42]])</f>
        <v>1.5547789351851851E-2</v>
      </c>
      <c r="Q76" s="30">
        <f>SUM(laps_times[[#This Row],[43]:[48]])</f>
        <v>1.5497812500000001E-2</v>
      </c>
      <c r="R76" s="30">
        <f>SUM(laps_times[[#This Row],[49]:[54]])</f>
        <v>1.5924814814814815E-2</v>
      </c>
      <c r="S76" s="30">
        <f>SUM(laps_times[[#This Row],[55]:[60]])</f>
        <v>1.5965173611111112E-2</v>
      </c>
      <c r="T76" s="31">
        <f>SUM(laps_times[[#This Row],[61]:[63]])</f>
        <v>7.6147337962962965E-3</v>
      </c>
      <c r="U76" s="45">
        <f>IF(km4_splits_ranks[[#This Row],[0 - 4 ]]="DNF","DNF",RANK(km4_splits_ranks[[#This Row],[0 - 4 ]],km4_splits_ranks[0 - 4 ],1))</f>
        <v>97</v>
      </c>
      <c r="V76" s="46">
        <f>IF(km4_splits_ranks[[#This Row],[4 - 8 ]]="DNF","DNF",RANK(km4_splits_ranks[[#This Row],[4 - 8 ]],km4_splits_ranks[4 - 8 ],1))</f>
        <v>96</v>
      </c>
      <c r="W76" s="46">
        <f>IF(km4_splits_ranks[[#This Row],[8 - 12 ]]="DNF","DNF",RANK(km4_splits_ranks[[#This Row],[8 - 12 ]],km4_splits_ranks[8 - 12 ],1))</f>
        <v>84</v>
      </c>
      <c r="X76" s="46">
        <f>IF(km4_splits_ranks[[#This Row],[12 - 16 ]]="DNF","DNF",RANK(km4_splits_ranks[[#This Row],[12 - 16 ]],km4_splits_ranks[12 - 16 ],1))</f>
        <v>80</v>
      </c>
      <c r="Y76" s="46">
        <f>IF(km4_splits_ranks[[#This Row],[16 -20 ]]="DNF","DNF",RANK(km4_splits_ranks[[#This Row],[16 -20 ]],km4_splits_ranks[16 -20 ],1))</f>
        <v>82</v>
      </c>
      <c r="Z76" s="46">
        <f>IF(km4_splits_ranks[[#This Row],[20 - 24 ]]="DNF","DNF",RANK(km4_splits_ranks[[#This Row],[20 - 24 ]],km4_splits_ranks[20 - 24 ],1))</f>
        <v>74</v>
      </c>
      <c r="AA76" s="46">
        <f>IF(km4_splits_ranks[[#This Row],[24 - 28 ]]="DNF","DNF",RANK(km4_splits_ranks[[#This Row],[24 - 28 ]],km4_splits_ranks[24 - 28 ],1))</f>
        <v>66</v>
      </c>
      <c r="AB76" s="46">
        <f>IF(km4_splits_ranks[[#This Row],[28 - 32 ]]="DNF","DNF",RANK(km4_splits_ranks[[#This Row],[28 - 32 ]],km4_splits_ranks[28 - 32 ],1))</f>
        <v>53</v>
      </c>
      <c r="AC76" s="46">
        <f>IF(km4_splits_ranks[[#This Row],[32 - 36 ]]="DNF","DNF",RANK(km4_splits_ranks[[#This Row],[32 - 36 ]],km4_splits_ranks[32 - 36 ],1))</f>
        <v>54</v>
      </c>
      <c r="AD76" s="46">
        <f>IF(km4_splits_ranks[[#This Row],[36 - 40 ]]="DNF","DNF",RANK(km4_splits_ranks[[#This Row],[36 - 40 ]],km4_splits_ranks[36 - 40 ],1))</f>
        <v>39</v>
      </c>
      <c r="AE76" s="47">
        <f>IF(km4_splits_ranks[[#This Row],[40 - 42 ]]="DNF","DNF",RANK(km4_splits_ranks[[#This Row],[40 - 42 ]],km4_splits_ranks[40 - 42 ],1))</f>
        <v>38</v>
      </c>
      <c r="AF76" s="22">
        <f>km4_splits_ranks[[#This Row],[0 - 4 ]]</f>
        <v>1.725116898148148E-2</v>
      </c>
      <c r="AG76" s="18">
        <f>IF(km4_splits_ranks[[#This Row],[4 - 8 ]]="DNF","DNF",km4_splits_ranks[[#This Row],[4 km]]+km4_splits_ranks[[#This Row],[4 - 8 ]])</f>
        <v>3.3878379629629626E-2</v>
      </c>
      <c r="AH76" s="18">
        <f>IF(km4_splits_ranks[[#This Row],[8 - 12 ]]="DNF","DNF",km4_splits_ranks[[#This Row],[8 km]]+km4_splits_ranks[[#This Row],[8 - 12 ]])</f>
        <v>4.9429178240740737E-2</v>
      </c>
      <c r="AI76" s="18">
        <f>IF(km4_splits_ranks[[#This Row],[12 - 16 ]]="DNF","DNF",km4_splits_ranks[[#This Row],[12 km]]+km4_splits_ranks[[#This Row],[12 - 16 ]])</f>
        <v>6.4881250000000001E-2</v>
      </c>
      <c r="AJ76" s="18">
        <f>IF(km4_splits_ranks[[#This Row],[16 -20 ]]="DNF","DNF",km4_splits_ranks[[#This Row],[16 km]]+km4_splits_ranks[[#This Row],[16 -20 ]])</f>
        <v>8.0742013888888881E-2</v>
      </c>
      <c r="AK76" s="18">
        <f>IF(km4_splits_ranks[[#This Row],[20 - 24 ]]="DNF","DNF",km4_splits_ranks[[#This Row],[20 km]]+km4_splits_ranks[[#This Row],[20 - 24 ]])</f>
        <v>9.6418275462962957E-2</v>
      </c>
      <c r="AL76" s="18">
        <f>IF(km4_splits_ranks[[#This Row],[24 - 28 ]]="DNF","DNF",km4_splits_ranks[[#This Row],[24 km]]+km4_splits_ranks[[#This Row],[24 - 28 ]])</f>
        <v>0.1119660648148148</v>
      </c>
      <c r="AM76" s="18">
        <f>IF(km4_splits_ranks[[#This Row],[28 - 32 ]]="DNF","DNF",km4_splits_ranks[[#This Row],[28 km]]+km4_splits_ranks[[#This Row],[28 - 32 ]])</f>
        <v>0.12746387731481482</v>
      </c>
      <c r="AN76" s="18">
        <f>IF(km4_splits_ranks[[#This Row],[32 - 36 ]]="DNF","DNF",km4_splits_ranks[[#This Row],[32 km]]+km4_splits_ranks[[#This Row],[32 - 36 ]])</f>
        <v>0.14338869212962962</v>
      </c>
      <c r="AO76" s="18">
        <f>IF(km4_splits_ranks[[#This Row],[36 - 40 ]]="DNF","DNF",km4_splits_ranks[[#This Row],[36 km]]+km4_splits_ranks[[#This Row],[36 - 40 ]])</f>
        <v>0.15935386574074073</v>
      </c>
      <c r="AP76" s="23">
        <f>IF(km4_splits_ranks[[#This Row],[40 - 42 ]]="DNF","DNF",km4_splits_ranks[[#This Row],[40 km]]+km4_splits_ranks[[#This Row],[40 - 42 ]])</f>
        <v>0.16696859953703702</v>
      </c>
      <c r="AQ76" s="48">
        <f>IF(km4_splits_ranks[[#This Row],[4 km]]="DNF","DNF",RANK(km4_splits_ranks[[#This Row],[4 km]],km4_splits_ranks[4 km],1))</f>
        <v>97</v>
      </c>
      <c r="AR76" s="49">
        <f>IF(km4_splits_ranks[[#This Row],[8 km]]="DNF","DNF",RANK(km4_splits_ranks[[#This Row],[8 km]],km4_splits_ranks[8 km],1))</f>
        <v>97</v>
      </c>
      <c r="AS76" s="49">
        <f>IF(km4_splits_ranks[[#This Row],[12 km]]="DNF","DNF",RANK(km4_splits_ranks[[#This Row],[12 km]],km4_splits_ranks[12 km],1))</f>
        <v>93</v>
      </c>
      <c r="AT76" s="49">
        <f>IF(km4_splits_ranks[[#This Row],[16 km]]="DNF","DNF",RANK(km4_splits_ranks[[#This Row],[16 km]],km4_splits_ranks[16 km],1))</f>
        <v>90</v>
      </c>
      <c r="AU76" s="49">
        <f>IF(km4_splits_ranks[[#This Row],[20 km]]="DNF","DNF",RANK(km4_splits_ranks[[#This Row],[20 km]],km4_splits_ranks[20 km],1))</f>
        <v>89</v>
      </c>
      <c r="AV76" s="49">
        <f>IF(km4_splits_ranks[[#This Row],[24 km]]="DNF","DNF",RANK(km4_splits_ranks[[#This Row],[24 km]],km4_splits_ranks[24 km],1))</f>
        <v>85</v>
      </c>
      <c r="AW76" s="49">
        <f>IF(km4_splits_ranks[[#This Row],[28 km]]="DNF","DNF",RANK(km4_splits_ranks[[#This Row],[28 km]],km4_splits_ranks[28 km],1))</f>
        <v>82</v>
      </c>
      <c r="AX76" s="49">
        <f>IF(km4_splits_ranks[[#This Row],[32 km]]="DNF","DNF",RANK(km4_splits_ranks[[#This Row],[32 km]],km4_splits_ranks[32 km],1))</f>
        <v>78</v>
      </c>
      <c r="AY76" s="49">
        <f>IF(km4_splits_ranks[[#This Row],[36 km]]="DNF","DNF",RANK(km4_splits_ranks[[#This Row],[36 km]],km4_splits_ranks[36 km],1))</f>
        <v>76</v>
      </c>
      <c r="AZ76" s="49">
        <f>IF(km4_splits_ranks[[#This Row],[40 km]]="DNF","DNF",RANK(km4_splits_ranks[[#This Row],[40 km]],km4_splits_ranks[40 km],1))</f>
        <v>73</v>
      </c>
      <c r="BA76" s="49">
        <f>IF(km4_splits_ranks[[#This Row],[42 km]]="DNF","DNF",RANK(km4_splits_ranks[[#This Row],[42 km]],km4_splits_ranks[42 km],1))</f>
        <v>71</v>
      </c>
    </row>
    <row r="77" spans="2:53" x14ac:dyDescent="0.2">
      <c r="B77" s="4">
        <f>laps_times[[#This Row],[poř]]</f>
        <v>72</v>
      </c>
      <c r="C77" s="1">
        <f>laps_times[[#This Row],[s.č.]]</f>
        <v>68</v>
      </c>
      <c r="D77" s="1" t="str">
        <f>laps_times[[#This Row],[jméno]]</f>
        <v>Breburdová Hana</v>
      </c>
      <c r="E77" s="2">
        <f>laps_times[[#This Row],[roč]]</f>
        <v>1961</v>
      </c>
      <c r="F77" s="2" t="str">
        <f>laps_times[[#This Row],[kat]]</f>
        <v>ZB</v>
      </c>
      <c r="G77" s="2">
        <f>laps_times[[#This Row],[poř_kat]]</f>
        <v>4</v>
      </c>
      <c r="H77" s="1" t="str">
        <f>laps_times[[#This Row],[klub]]</f>
        <v>Maraton Klub Kladno</v>
      </c>
      <c r="I77" s="6">
        <f>laps_times[[#This Row],[celk. čas]]</f>
        <v>0.16784483796296298</v>
      </c>
      <c r="J77" s="29">
        <f>SUM(laps_times[[#This Row],[1]:[6]])</f>
        <v>1.5027118055555556E-2</v>
      </c>
      <c r="K77" s="30">
        <f>SUM(laps_times[[#This Row],[7]:[12]])</f>
        <v>1.4776284722222222E-2</v>
      </c>
      <c r="L77" s="30">
        <f>SUM(laps_times[[#This Row],[13]:[18]])</f>
        <v>1.5103773148148147E-2</v>
      </c>
      <c r="M77" s="30">
        <f>SUM(laps_times[[#This Row],[19]:[24]])</f>
        <v>1.5360486111111109E-2</v>
      </c>
      <c r="N77" s="30">
        <f>SUM(laps_times[[#This Row],[25]:[30]])</f>
        <v>1.5784467592592593E-2</v>
      </c>
      <c r="O77" s="30">
        <f>SUM(laps_times[[#This Row],[31]:[36]])</f>
        <v>1.5168553240740739E-2</v>
      </c>
      <c r="P77" s="30">
        <f>SUM(laps_times[[#This Row],[37]:[42]])</f>
        <v>1.6125555555555556E-2</v>
      </c>
      <c r="Q77" s="30">
        <f>SUM(laps_times[[#This Row],[43]:[48]])</f>
        <v>1.7075393518518521E-2</v>
      </c>
      <c r="R77" s="30">
        <f>SUM(laps_times[[#This Row],[49]:[54]])</f>
        <v>1.7314282407407407E-2</v>
      </c>
      <c r="S77" s="30">
        <f>SUM(laps_times[[#This Row],[55]:[60]])</f>
        <v>1.7450138888888887E-2</v>
      </c>
      <c r="T77" s="31">
        <f>SUM(laps_times[[#This Row],[61]:[63]])</f>
        <v>8.6587847222222222E-3</v>
      </c>
      <c r="U77" s="45">
        <f>IF(km4_splits_ranks[[#This Row],[0 - 4 ]]="DNF","DNF",RANK(km4_splits_ranks[[#This Row],[0 - 4 ]],km4_splits_ranks[0 - 4 ],1))</f>
        <v>74</v>
      </c>
      <c r="V77" s="46">
        <f>IF(km4_splits_ranks[[#This Row],[4 - 8 ]]="DNF","DNF",RANK(km4_splits_ranks[[#This Row],[4 - 8 ]],km4_splits_ranks[4 - 8 ],1))</f>
        <v>76</v>
      </c>
      <c r="W77" s="46">
        <f>IF(km4_splits_ranks[[#This Row],[8 - 12 ]]="DNF","DNF",RANK(km4_splits_ranks[[#This Row],[8 - 12 ]],km4_splits_ranks[8 - 12 ],1))</f>
        <v>80</v>
      </c>
      <c r="X77" s="46">
        <f>IF(km4_splits_ranks[[#This Row],[12 - 16 ]]="DNF","DNF",RANK(km4_splits_ranks[[#This Row],[12 - 16 ]],km4_splits_ranks[12 - 16 ],1))</f>
        <v>78</v>
      </c>
      <c r="Y77" s="46">
        <f>IF(km4_splits_ranks[[#This Row],[16 -20 ]]="DNF","DNF",RANK(km4_splits_ranks[[#This Row],[16 -20 ]],km4_splits_ranks[16 -20 ],1))</f>
        <v>80</v>
      </c>
      <c r="Z77" s="46">
        <f>IF(km4_splits_ranks[[#This Row],[20 - 24 ]]="DNF","DNF",RANK(km4_splits_ranks[[#This Row],[20 - 24 ]],km4_splits_ranks[20 - 24 ],1))</f>
        <v>67</v>
      </c>
      <c r="AA77" s="46">
        <f>IF(km4_splits_ranks[[#This Row],[24 - 28 ]]="DNF","DNF",RANK(km4_splits_ranks[[#This Row],[24 - 28 ]],km4_splits_ranks[24 - 28 ],1))</f>
        <v>71</v>
      </c>
      <c r="AB77" s="46">
        <f>IF(km4_splits_ranks[[#This Row],[28 - 32 ]]="DNF","DNF",RANK(km4_splits_ranks[[#This Row],[28 - 32 ]],km4_splits_ranks[28 - 32 ],1))</f>
        <v>73</v>
      </c>
      <c r="AC77" s="46">
        <f>IF(km4_splits_ranks[[#This Row],[32 - 36 ]]="DNF","DNF",RANK(km4_splits_ranks[[#This Row],[32 - 36 ]],km4_splits_ranks[32 - 36 ],1))</f>
        <v>71</v>
      </c>
      <c r="AD77" s="46">
        <f>IF(km4_splits_ranks[[#This Row],[36 - 40 ]]="DNF","DNF",RANK(km4_splits_ranks[[#This Row],[36 - 40 ]],km4_splits_ranks[36 - 40 ],1))</f>
        <v>62</v>
      </c>
      <c r="AE77" s="47">
        <f>IF(km4_splits_ranks[[#This Row],[40 - 42 ]]="DNF","DNF",RANK(km4_splits_ranks[[#This Row],[40 - 42 ]],km4_splits_ranks[40 - 42 ],1))</f>
        <v>68</v>
      </c>
      <c r="AF77" s="22">
        <f>km4_splits_ranks[[#This Row],[0 - 4 ]]</f>
        <v>1.5027118055555556E-2</v>
      </c>
      <c r="AG77" s="18">
        <f>IF(km4_splits_ranks[[#This Row],[4 - 8 ]]="DNF","DNF",km4_splits_ranks[[#This Row],[4 km]]+km4_splits_ranks[[#This Row],[4 - 8 ]])</f>
        <v>2.9803402777777779E-2</v>
      </c>
      <c r="AH77" s="18">
        <f>IF(km4_splits_ranks[[#This Row],[8 - 12 ]]="DNF","DNF",km4_splits_ranks[[#This Row],[8 km]]+km4_splits_ranks[[#This Row],[8 - 12 ]])</f>
        <v>4.4907175925925927E-2</v>
      </c>
      <c r="AI77" s="18">
        <f>IF(km4_splits_ranks[[#This Row],[12 - 16 ]]="DNF","DNF",km4_splits_ranks[[#This Row],[12 km]]+km4_splits_ranks[[#This Row],[12 - 16 ]])</f>
        <v>6.026766203703704E-2</v>
      </c>
      <c r="AJ77" s="18">
        <f>IF(km4_splits_ranks[[#This Row],[16 -20 ]]="DNF","DNF",km4_splits_ranks[[#This Row],[16 km]]+km4_splits_ranks[[#This Row],[16 -20 ]])</f>
        <v>7.6052129629629636E-2</v>
      </c>
      <c r="AK77" s="18">
        <f>IF(km4_splits_ranks[[#This Row],[20 - 24 ]]="DNF","DNF",km4_splits_ranks[[#This Row],[20 km]]+km4_splits_ranks[[#This Row],[20 - 24 ]])</f>
        <v>9.122068287037037E-2</v>
      </c>
      <c r="AL77" s="18">
        <f>IF(km4_splits_ranks[[#This Row],[24 - 28 ]]="DNF","DNF",km4_splits_ranks[[#This Row],[24 km]]+km4_splits_ranks[[#This Row],[24 - 28 ]])</f>
        <v>0.10734623842592593</v>
      </c>
      <c r="AM77" s="18">
        <f>IF(km4_splits_ranks[[#This Row],[28 - 32 ]]="DNF","DNF",km4_splits_ranks[[#This Row],[28 km]]+km4_splits_ranks[[#This Row],[28 - 32 ]])</f>
        <v>0.12442163194444444</v>
      </c>
      <c r="AN77" s="18">
        <f>IF(km4_splits_ranks[[#This Row],[32 - 36 ]]="DNF","DNF",km4_splits_ranks[[#This Row],[32 km]]+km4_splits_ranks[[#This Row],[32 - 36 ]])</f>
        <v>0.14173591435185184</v>
      </c>
      <c r="AO77" s="18">
        <f>IF(km4_splits_ranks[[#This Row],[36 - 40 ]]="DNF","DNF",km4_splits_ranks[[#This Row],[36 km]]+km4_splits_ranks[[#This Row],[36 - 40 ]])</f>
        <v>0.15918605324074073</v>
      </c>
      <c r="AP77" s="23">
        <f>IF(km4_splits_ranks[[#This Row],[40 - 42 ]]="DNF","DNF",km4_splits_ranks[[#This Row],[40 km]]+km4_splits_ranks[[#This Row],[40 - 42 ]])</f>
        <v>0.16784483796296296</v>
      </c>
      <c r="AQ77" s="48">
        <f>IF(km4_splits_ranks[[#This Row],[4 km]]="DNF","DNF",RANK(km4_splits_ranks[[#This Row],[4 km]],km4_splits_ranks[4 km],1))</f>
        <v>74</v>
      </c>
      <c r="AR77" s="49">
        <f>IF(km4_splits_ranks[[#This Row],[8 km]]="DNF","DNF",RANK(km4_splits_ranks[[#This Row],[8 km]],km4_splits_ranks[8 km],1))</f>
        <v>76</v>
      </c>
      <c r="AS77" s="49">
        <f>IF(km4_splits_ranks[[#This Row],[12 km]]="DNF","DNF",RANK(km4_splits_ranks[[#This Row],[12 km]],km4_splits_ranks[12 km],1))</f>
        <v>76</v>
      </c>
      <c r="AT77" s="49">
        <f>IF(km4_splits_ranks[[#This Row],[16 km]]="DNF","DNF",RANK(km4_splits_ranks[[#This Row],[16 km]],km4_splits_ranks[16 km],1))</f>
        <v>76</v>
      </c>
      <c r="AU77" s="49">
        <f>IF(km4_splits_ranks[[#This Row],[20 km]]="DNF","DNF",RANK(km4_splits_ranks[[#This Row],[20 km]],km4_splits_ranks[20 km],1))</f>
        <v>78</v>
      </c>
      <c r="AV77" s="49">
        <f>IF(km4_splits_ranks[[#This Row],[24 km]]="DNF","DNF",RANK(km4_splits_ranks[[#This Row],[24 km]],km4_splits_ranks[24 km],1))</f>
        <v>74</v>
      </c>
      <c r="AW77" s="49">
        <f>IF(km4_splits_ranks[[#This Row],[28 km]]="DNF","DNF",RANK(km4_splits_ranks[[#This Row],[28 km]],km4_splits_ranks[28 km],1))</f>
        <v>76</v>
      </c>
      <c r="AX77" s="49">
        <f>IF(km4_splits_ranks[[#This Row],[32 km]]="DNF","DNF",RANK(km4_splits_ranks[[#This Row],[32 km]],km4_splits_ranks[32 km],1))</f>
        <v>75</v>
      </c>
      <c r="AY77" s="49">
        <f>IF(km4_splits_ranks[[#This Row],[36 km]]="DNF","DNF",RANK(km4_splits_ranks[[#This Row],[36 km]],km4_splits_ranks[36 km],1))</f>
        <v>74</v>
      </c>
      <c r="AZ77" s="49">
        <f>IF(km4_splits_ranks[[#This Row],[40 km]]="DNF","DNF",RANK(km4_splits_ranks[[#This Row],[40 km]],km4_splits_ranks[40 km],1))</f>
        <v>72</v>
      </c>
      <c r="BA77" s="49">
        <f>IF(km4_splits_ranks[[#This Row],[42 km]]="DNF","DNF",RANK(km4_splits_ranks[[#This Row],[42 km]],km4_splits_ranks[42 km],1))</f>
        <v>72</v>
      </c>
    </row>
    <row r="78" spans="2:53" x14ac:dyDescent="0.2">
      <c r="B78" s="4">
        <f>laps_times[[#This Row],[poř]]</f>
        <v>73</v>
      </c>
      <c r="C78" s="1">
        <f>laps_times[[#This Row],[s.č.]]</f>
        <v>125</v>
      </c>
      <c r="D78" s="1" t="str">
        <f>laps_times[[#This Row],[jméno]]</f>
        <v>Malát Jan</v>
      </c>
      <c r="E78" s="2">
        <f>laps_times[[#This Row],[roč]]</f>
        <v>1966</v>
      </c>
      <c r="F78" s="2" t="str">
        <f>laps_times[[#This Row],[kat]]</f>
        <v>MB</v>
      </c>
      <c r="G78" s="2">
        <f>laps_times[[#This Row],[poř_kat]]</f>
        <v>31</v>
      </c>
      <c r="H78" s="1" t="str">
        <f>laps_times[[#This Row],[klub]]</f>
        <v>Boršovský běžecký klub</v>
      </c>
      <c r="I78" s="6">
        <f>laps_times[[#This Row],[celk. čas]]</f>
        <v>0.16805990740740739</v>
      </c>
      <c r="J78" s="29">
        <f>SUM(laps_times[[#This Row],[1]:[6]])</f>
        <v>1.450792824074074E-2</v>
      </c>
      <c r="K78" s="30">
        <f>SUM(laps_times[[#This Row],[7]:[12]])</f>
        <v>1.4109976851851853E-2</v>
      </c>
      <c r="L78" s="30">
        <f>SUM(laps_times[[#This Row],[13]:[18]])</f>
        <v>1.4498564814814813E-2</v>
      </c>
      <c r="M78" s="30">
        <f>SUM(laps_times[[#This Row],[19]:[24]])</f>
        <v>1.4667465277777779E-2</v>
      </c>
      <c r="N78" s="30">
        <f>SUM(laps_times[[#This Row],[25]:[30]])</f>
        <v>1.485699074074074E-2</v>
      </c>
      <c r="O78" s="30">
        <f>SUM(laps_times[[#This Row],[31]:[36]])</f>
        <v>1.5212754629629632E-2</v>
      </c>
      <c r="P78" s="30">
        <f>SUM(laps_times[[#This Row],[37]:[42]])</f>
        <v>1.6027233796296295E-2</v>
      </c>
      <c r="Q78" s="30">
        <f>SUM(laps_times[[#This Row],[43]:[48]])</f>
        <v>1.7281446759259259E-2</v>
      </c>
      <c r="R78" s="30">
        <f>SUM(laps_times[[#This Row],[49]:[54]])</f>
        <v>1.8433784722222221E-2</v>
      </c>
      <c r="S78" s="30">
        <f>SUM(laps_times[[#This Row],[55]:[60]])</f>
        <v>1.8870983796296297E-2</v>
      </c>
      <c r="T78" s="31">
        <f>SUM(laps_times[[#This Row],[61]:[63]])</f>
        <v>9.5927777777777765E-3</v>
      </c>
      <c r="U78" s="45">
        <f>IF(km4_splits_ranks[[#This Row],[0 - 4 ]]="DNF","DNF",RANK(km4_splits_ranks[[#This Row],[0 - 4 ]],km4_splits_ranks[0 - 4 ],1))</f>
        <v>61</v>
      </c>
      <c r="V78" s="46">
        <f>IF(km4_splits_ranks[[#This Row],[4 - 8 ]]="DNF","DNF",RANK(km4_splits_ranks[[#This Row],[4 - 8 ]],km4_splits_ranks[4 - 8 ],1))</f>
        <v>69</v>
      </c>
      <c r="W78" s="46">
        <f>IF(km4_splits_ranks[[#This Row],[8 - 12 ]]="DNF","DNF",RANK(km4_splits_ranks[[#This Row],[8 - 12 ]],km4_splits_ranks[8 - 12 ],1))</f>
        <v>72</v>
      </c>
      <c r="X78" s="46">
        <f>IF(km4_splits_ranks[[#This Row],[12 - 16 ]]="DNF","DNF",RANK(km4_splits_ranks[[#This Row],[12 - 16 ]],km4_splits_ranks[12 - 16 ],1))</f>
        <v>71</v>
      </c>
      <c r="Y78" s="46">
        <f>IF(km4_splits_ranks[[#This Row],[16 -20 ]]="DNF","DNF",RANK(km4_splits_ranks[[#This Row],[16 -20 ]],km4_splits_ranks[16 -20 ],1))</f>
        <v>70</v>
      </c>
      <c r="Z78" s="46">
        <f>IF(km4_splits_ranks[[#This Row],[20 - 24 ]]="DNF","DNF",RANK(km4_splits_ranks[[#This Row],[20 - 24 ]],km4_splits_ranks[20 - 24 ],1))</f>
        <v>68</v>
      </c>
      <c r="AA78" s="46">
        <f>IF(km4_splits_ranks[[#This Row],[24 - 28 ]]="DNF","DNF",RANK(km4_splits_ranks[[#This Row],[24 - 28 ]],km4_splits_ranks[24 - 28 ],1))</f>
        <v>69</v>
      </c>
      <c r="AB78" s="46">
        <f>IF(km4_splits_ranks[[#This Row],[28 - 32 ]]="DNF","DNF",RANK(km4_splits_ranks[[#This Row],[28 - 32 ]],km4_splits_ranks[28 - 32 ],1))</f>
        <v>76</v>
      </c>
      <c r="AC78" s="46">
        <f>IF(km4_splits_ranks[[#This Row],[32 - 36 ]]="DNF","DNF",RANK(km4_splits_ranks[[#This Row],[32 - 36 ]],km4_splits_ranks[32 - 36 ],1))</f>
        <v>79</v>
      </c>
      <c r="AD78" s="46">
        <f>IF(km4_splits_ranks[[#This Row],[36 - 40 ]]="DNF","DNF",RANK(km4_splits_ranks[[#This Row],[36 - 40 ]],km4_splits_ranks[36 - 40 ],1))</f>
        <v>77</v>
      </c>
      <c r="AE78" s="47">
        <f>IF(km4_splits_ranks[[#This Row],[40 - 42 ]]="DNF","DNF",RANK(km4_splits_ranks[[#This Row],[40 - 42 ]],km4_splits_ranks[40 - 42 ],1))</f>
        <v>88</v>
      </c>
      <c r="AF78" s="22">
        <f>km4_splits_ranks[[#This Row],[0 - 4 ]]</f>
        <v>1.450792824074074E-2</v>
      </c>
      <c r="AG78" s="18">
        <f>IF(km4_splits_ranks[[#This Row],[4 - 8 ]]="DNF","DNF",km4_splits_ranks[[#This Row],[4 km]]+km4_splits_ranks[[#This Row],[4 - 8 ]])</f>
        <v>2.8617905092592592E-2</v>
      </c>
      <c r="AH78" s="18">
        <f>IF(km4_splits_ranks[[#This Row],[8 - 12 ]]="DNF","DNF",km4_splits_ranks[[#This Row],[8 km]]+km4_splits_ranks[[#This Row],[8 - 12 ]])</f>
        <v>4.3116469907407404E-2</v>
      </c>
      <c r="AI78" s="18">
        <f>IF(km4_splits_ranks[[#This Row],[12 - 16 ]]="DNF","DNF",km4_splits_ranks[[#This Row],[12 km]]+km4_splits_ranks[[#This Row],[12 - 16 ]])</f>
        <v>5.7783935185185181E-2</v>
      </c>
      <c r="AJ78" s="18">
        <f>IF(km4_splits_ranks[[#This Row],[16 -20 ]]="DNF","DNF",km4_splits_ranks[[#This Row],[16 km]]+km4_splits_ranks[[#This Row],[16 -20 ]])</f>
        <v>7.2640925925925914E-2</v>
      </c>
      <c r="AK78" s="18">
        <f>IF(km4_splits_ranks[[#This Row],[20 - 24 ]]="DNF","DNF",km4_splits_ranks[[#This Row],[20 km]]+km4_splits_ranks[[#This Row],[20 - 24 ]])</f>
        <v>8.7853680555555549E-2</v>
      </c>
      <c r="AL78" s="18">
        <f>IF(km4_splits_ranks[[#This Row],[24 - 28 ]]="DNF","DNF",km4_splits_ranks[[#This Row],[24 km]]+km4_splits_ranks[[#This Row],[24 - 28 ]])</f>
        <v>0.10388091435185184</v>
      </c>
      <c r="AM78" s="18">
        <f>IF(km4_splits_ranks[[#This Row],[28 - 32 ]]="DNF","DNF",km4_splits_ranks[[#This Row],[28 km]]+km4_splits_ranks[[#This Row],[28 - 32 ]])</f>
        <v>0.1211623611111111</v>
      </c>
      <c r="AN78" s="18">
        <f>IF(km4_splits_ranks[[#This Row],[32 - 36 ]]="DNF","DNF",km4_splits_ranks[[#This Row],[32 km]]+km4_splits_ranks[[#This Row],[32 - 36 ]])</f>
        <v>0.13959614583333332</v>
      </c>
      <c r="AO78" s="18">
        <f>IF(km4_splits_ranks[[#This Row],[36 - 40 ]]="DNF","DNF",km4_splits_ranks[[#This Row],[36 km]]+km4_splits_ranks[[#This Row],[36 - 40 ]])</f>
        <v>0.15846712962962961</v>
      </c>
      <c r="AP78" s="23">
        <f>IF(km4_splits_ranks[[#This Row],[40 - 42 ]]="DNF","DNF",km4_splits_ranks[[#This Row],[40 km]]+km4_splits_ranks[[#This Row],[40 - 42 ]])</f>
        <v>0.16805990740740739</v>
      </c>
      <c r="AQ78" s="48">
        <f>IF(km4_splits_ranks[[#This Row],[4 km]]="DNF","DNF",RANK(km4_splits_ranks[[#This Row],[4 km]],km4_splits_ranks[4 km],1))</f>
        <v>61</v>
      </c>
      <c r="AR78" s="49">
        <f>IF(km4_splits_ranks[[#This Row],[8 km]]="DNF","DNF",RANK(km4_splits_ranks[[#This Row],[8 km]],km4_splits_ranks[8 km],1))</f>
        <v>66</v>
      </c>
      <c r="AS78" s="49">
        <f>IF(km4_splits_ranks[[#This Row],[12 km]]="DNF","DNF",RANK(km4_splits_ranks[[#This Row],[12 km]],km4_splits_ranks[12 km],1))</f>
        <v>71</v>
      </c>
      <c r="AT78" s="49">
        <f>IF(km4_splits_ranks[[#This Row],[16 km]]="DNF","DNF",RANK(km4_splits_ranks[[#This Row],[16 km]],km4_splits_ranks[16 km],1))</f>
        <v>70</v>
      </c>
      <c r="AU78" s="49">
        <f>IF(km4_splits_ranks[[#This Row],[20 km]]="DNF","DNF",RANK(km4_splits_ranks[[#This Row],[20 km]],km4_splits_ranks[20 km],1))</f>
        <v>70</v>
      </c>
      <c r="AV78" s="49">
        <f>IF(km4_splits_ranks[[#This Row],[24 km]]="DNF","DNF",RANK(km4_splits_ranks[[#This Row],[24 km]],km4_splits_ranks[24 km],1))</f>
        <v>69</v>
      </c>
      <c r="AW78" s="49">
        <f>IF(km4_splits_ranks[[#This Row],[28 km]]="DNF","DNF",RANK(km4_splits_ranks[[#This Row],[28 km]],km4_splits_ranks[28 km],1))</f>
        <v>68</v>
      </c>
      <c r="AX78" s="49">
        <f>IF(km4_splits_ranks[[#This Row],[32 km]]="DNF","DNF",RANK(km4_splits_ranks[[#This Row],[32 km]],km4_splits_ranks[32 km],1))</f>
        <v>70</v>
      </c>
      <c r="AY78" s="49">
        <f>IF(km4_splits_ranks[[#This Row],[36 km]]="DNF","DNF",RANK(km4_splits_ranks[[#This Row],[36 km]],km4_splits_ranks[36 km],1))</f>
        <v>71</v>
      </c>
      <c r="AZ78" s="49">
        <f>IF(km4_splits_ranks[[#This Row],[40 km]]="DNF","DNF",RANK(km4_splits_ranks[[#This Row],[40 km]],km4_splits_ranks[40 km],1))</f>
        <v>71</v>
      </c>
      <c r="BA78" s="49">
        <f>IF(km4_splits_ranks[[#This Row],[42 km]]="DNF","DNF",RANK(km4_splits_ranks[[#This Row],[42 km]],km4_splits_ranks[42 km],1))</f>
        <v>73</v>
      </c>
    </row>
    <row r="79" spans="2:53" x14ac:dyDescent="0.2">
      <c r="B79" s="4">
        <f>laps_times[[#This Row],[poř]]</f>
        <v>74</v>
      </c>
      <c r="C79" s="1">
        <f>laps_times[[#This Row],[s.č.]]</f>
        <v>100</v>
      </c>
      <c r="D79" s="1" t="str">
        <f>laps_times[[#This Row],[jméno]]</f>
        <v>Bálek Oldřich</v>
      </c>
      <c r="E79" s="2">
        <f>laps_times[[#This Row],[roč]]</f>
        <v>1972</v>
      </c>
      <c r="F79" s="2" t="str">
        <f>laps_times[[#This Row],[kat]]</f>
        <v>MB</v>
      </c>
      <c r="G79" s="2">
        <f>laps_times[[#This Row],[poř_kat]]</f>
        <v>32</v>
      </c>
      <c r="H79" s="1" t="str">
        <f>laps_times[[#This Row],[klub]]</f>
        <v>-</v>
      </c>
      <c r="I79" s="6">
        <f>laps_times[[#This Row],[celk. čas]]</f>
        <v>0.16868822916666668</v>
      </c>
      <c r="J79" s="29">
        <f>SUM(laps_times[[#This Row],[1]:[6]])</f>
        <v>1.5098206018518516E-2</v>
      </c>
      <c r="K79" s="30">
        <f>SUM(laps_times[[#This Row],[7]:[12]])</f>
        <v>1.4254976851851852E-2</v>
      </c>
      <c r="L79" s="30">
        <f>SUM(laps_times[[#This Row],[13]:[18]])</f>
        <v>1.4157002314814815E-2</v>
      </c>
      <c r="M79" s="30">
        <f>SUM(laps_times[[#This Row],[19]:[24]])</f>
        <v>1.4519872685185186E-2</v>
      </c>
      <c r="N79" s="30">
        <f>SUM(laps_times[[#This Row],[25]:[30]])</f>
        <v>1.5175497685185186E-2</v>
      </c>
      <c r="O79" s="30">
        <f>SUM(laps_times[[#This Row],[31]:[36]])</f>
        <v>1.5985543981481481E-2</v>
      </c>
      <c r="P79" s="30">
        <f>SUM(laps_times[[#This Row],[37]:[42]])</f>
        <v>1.6533078703703706E-2</v>
      </c>
      <c r="Q79" s="30">
        <f>SUM(laps_times[[#This Row],[43]:[48]])</f>
        <v>1.712986111111111E-2</v>
      </c>
      <c r="R79" s="30">
        <f>SUM(laps_times[[#This Row],[49]:[54]])</f>
        <v>1.8056145833333332E-2</v>
      </c>
      <c r="S79" s="30">
        <f>SUM(laps_times[[#This Row],[55]:[60]])</f>
        <v>1.8646446759259257E-2</v>
      </c>
      <c r="T79" s="31">
        <f>SUM(laps_times[[#This Row],[61]:[63]])</f>
        <v>9.1315972222222215E-3</v>
      </c>
      <c r="U79" s="45">
        <f>IF(km4_splits_ranks[[#This Row],[0 - 4 ]]="DNF","DNF",RANK(km4_splits_ranks[[#This Row],[0 - 4 ]],km4_splits_ranks[0 - 4 ],1))</f>
        <v>77</v>
      </c>
      <c r="V79" s="46">
        <f>IF(km4_splits_ranks[[#This Row],[4 - 8 ]]="DNF","DNF",RANK(km4_splits_ranks[[#This Row],[4 - 8 ]],km4_splits_ranks[4 - 8 ],1))</f>
        <v>71</v>
      </c>
      <c r="W79" s="46">
        <f>IF(km4_splits_ranks[[#This Row],[8 - 12 ]]="DNF","DNF",RANK(km4_splits_ranks[[#This Row],[8 - 12 ]],km4_splits_ranks[8 - 12 ],1))</f>
        <v>67</v>
      </c>
      <c r="X79" s="46">
        <f>IF(km4_splits_ranks[[#This Row],[12 - 16 ]]="DNF","DNF",RANK(km4_splits_ranks[[#This Row],[12 - 16 ]],km4_splits_ranks[12 - 16 ],1))</f>
        <v>69</v>
      </c>
      <c r="Y79" s="46">
        <f>IF(km4_splits_ranks[[#This Row],[16 -20 ]]="DNF","DNF",RANK(km4_splits_ranks[[#This Row],[16 -20 ]],km4_splits_ranks[16 -20 ],1))</f>
        <v>73</v>
      </c>
      <c r="Z79" s="46">
        <f>IF(km4_splits_ranks[[#This Row],[20 - 24 ]]="DNF","DNF",RANK(km4_splits_ranks[[#This Row],[20 - 24 ]],km4_splits_ranks[20 - 24 ],1))</f>
        <v>77</v>
      </c>
      <c r="AA79" s="46">
        <f>IF(km4_splits_ranks[[#This Row],[24 - 28 ]]="DNF","DNF",RANK(km4_splits_ranks[[#This Row],[24 - 28 ]],km4_splits_ranks[24 - 28 ],1))</f>
        <v>74</v>
      </c>
      <c r="AB79" s="46">
        <f>IF(km4_splits_ranks[[#This Row],[28 - 32 ]]="DNF","DNF",RANK(km4_splits_ranks[[#This Row],[28 - 32 ]],km4_splits_ranks[28 - 32 ],1))</f>
        <v>74</v>
      </c>
      <c r="AC79" s="46">
        <f>IF(km4_splits_ranks[[#This Row],[32 - 36 ]]="DNF","DNF",RANK(km4_splits_ranks[[#This Row],[32 - 36 ]],km4_splits_ranks[32 - 36 ],1))</f>
        <v>75</v>
      </c>
      <c r="AD79" s="46">
        <f>IF(km4_splits_ranks[[#This Row],[36 - 40 ]]="DNF","DNF",RANK(km4_splits_ranks[[#This Row],[36 - 40 ]],km4_splits_ranks[36 - 40 ],1))</f>
        <v>76</v>
      </c>
      <c r="AE79" s="47">
        <f>IF(km4_splits_ranks[[#This Row],[40 - 42 ]]="DNF","DNF",RANK(km4_splits_ranks[[#This Row],[40 - 42 ]],km4_splits_ranks[40 - 42 ],1))</f>
        <v>81</v>
      </c>
      <c r="AF79" s="22">
        <f>km4_splits_ranks[[#This Row],[0 - 4 ]]</f>
        <v>1.5098206018518516E-2</v>
      </c>
      <c r="AG79" s="18">
        <f>IF(km4_splits_ranks[[#This Row],[4 - 8 ]]="DNF","DNF",km4_splits_ranks[[#This Row],[4 km]]+km4_splits_ranks[[#This Row],[4 - 8 ]])</f>
        <v>2.9353182870370368E-2</v>
      </c>
      <c r="AH79" s="18">
        <f>IF(km4_splits_ranks[[#This Row],[8 - 12 ]]="DNF","DNF",km4_splits_ranks[[#This Row],[8 km]]+km4_splits_ranks[[#This Row],[8 - 12 ]])</f>
        <v>4.351018518518518E-2</v>
      </c>
      <c r="AI79" s="18">
        <f>IF(km4_splits_ranks[[#This Row],[12 - 16 ]]="DNF","DNF",km4_splits_ranks[[#This Row],[12 km]]+km4_splits_ranks[[#This Row],[12 - 16 ]])</f>
        <v>5.8030057870370369E-2</v>
      </c>
      <c r="AJ79" s="18">
        <f>IF(km4_splits_ranks[[#This Row],[16 -20 ]]="DNF","DNF",km4_splits_ranks[[#This Row],[16 km]]+km4_splits_ranks[[#This Row],[16 -20 ]])</f>
        <v>7.3205555555555551E-2</v>
      </c>
      <c r="AK79" s="18">
        <f>IF(km4_splits_ranks[[#This Row],[20 - 24 ]]="DNF","DNF",km4_splits_ranks[[#This Row],[20 km]]+km4_splits_ranks[[#This Row],[20 - 24 ]])</f>
        <v>8.9191099537037036E-2</v>
      </c>
      <c r="AL79" s="18">
        <f>IF(km4_splits_ranks[[#This Row],[24 - 28 ]]="DNF","DNF",km4_splits_ranks[[#This Row],[24 km]]+km4_splits_ranks[[#This Row],[24 - 28 ]])</f>
        <v>0.10572417824074073</v>
      </c>
      <c r="AM79" s="18">
        <f>IF(km4_splits_ranks[[#This Row],[28 - 32 ]]="DNF","DNF",km4_splits_ranks[[#This Row],[28 km]]+km4_splits_ranks[[#This Row],[28 - 32 ]])</f>
        <v>0.12285403935185185</v>
      </c>
      <c r="AN79" s="18">
        <f>IF(km4_splits_ranks[[#This Row],[32 - 36 ]]="DNF","DNF",km4_splits_ranks[[#This Row],[32 km]]+km4_splits_ranks[[#This Row],[32 - 36 ]])</f>
        <v>0.14091018518518519</v>
      </c>
      <c r="AO79" s="18">
        <f>IF(km4_splits_ranks[[#This Row],[36 - 40 ]]="DNF","DNF",km4_splits_ranks[[#This Row],[36 km]]+km4_splits_ranks[[#This Row],[36 - 40 ]])</f>
        <v>0.15955663194444444</v>
      </c>
      <c r="AP79" s="23">
        <f>IF(km4_splits_ranks[[#This Row],[40 - 42 ]]="DNF","DNF",km4_splits_ranks[[#This Row],[40 km]]+km4_splits_ranks[[#This Row],[40 - 42 ]])</f>
        <v>0.16868822916666668</v>
      </c>
      <c r="AQ79" s="48">
        <f>IF(km4_splits_ranks[[#This Row],[4 km]]="DNF","DNF",RANK(km4_splits_ranks[[#This Row],[4 km]],km4_splits_ranks[4 km],1))</f>
        <v>77</v>
      </c>
      <c r="AR79" s="49">
        <f>IF(km4_splits_ranks[[#This Row],[8 km]]="DNF","DNF",RANK(km4_splits_ranks[[#This Row],[8 km]],km4_splits_ranks[8 km],1))</f>
        <v>72</v>
      </c>
      <c r="AS79" s="49">
        <f>IF(km4_splits_ranks[[#This Row],[12 km]]="DNF","DNF",RANK(km4_splits_ranks[[#This Row],[12 km]],km4_splits_ranks[12 km],1))</f>
        <v>72</v>
      </c>
      <c r="AT79" s="49">
        <f>IF(km4_splits_ranks[[#This Row],[16 km]]="DNF","DNF",RANK(km4_splits_ranks[[#This Row],[16 km]],km4_splits_ranks[16 km],1))</f>
        <v>71</v>
      </c>
      <c r="AU79" s="49">
        <f>IF(km4_splits_ranks[[#This Row],[20 km]]="DNF","DNF",RANK(km4_splits_ranks[[#This Row],[20 km]],km4_splits_ranks[20 km],1))</f>
        <v>71</v>
      </c>
      <c r="AV79" s="49">
        <f>IF(km4_splits_ranks[[#This Row],[24 km]]="DNF","DNF",RANK(km4_splits_ranks[[#This Row],[24 km]],km4_splits_ranks[24 km],1))</f>
        <v>71</v>
      </c>
      <c r="AW79" s="49">
        <f>IF(km4_splits_ranks[[#This Row],[28 km]]="DNF","DNF",RANK(km4_splits_ranks[[#This Row],[28 km]],km4_splits_ranks[28 km],1))</f>
        <v>72</v>
      </c>
      <c r="AX79" s="49">
        <f>IF(km4_splits_ranks[[#This Row],[32 km]]="DNF","DNF",RANK(km4_splits_ranks[[#This Row],[32 km]],km4_splits_ranks[32 km],1))</f>
        <v>74</v>
      </c>
      <c r="AY79" s="49">
        <f>IF(km4_splits_ranks[[#This Row],[36 km]]="DNF","DNF",RANK(km4_splits_ranks[[#This Row],[36 km]],km4_splits_ranks[36 km],1))</f>
        <v>73</v>
      </c>
      <c r="AZ79" s="49">
        <f>IF(km4_splits_ranks[[#This Row],[40 km]]="DNF","DNF",RANK(km4_splits_ranks[[#This Row],[40 km]],km4_splits_ranks[40 km],1))</f>
        <v>74</v>
      </c>
      <c r="BA79" s="49">
        <f>IF(km4_splits_ranks[[#This Row],[42 km]]="DNF","DNF",RANK(km4_splits_ranks[[#This Row],[42 km]],km4_splits_ranks[42 km],1))</f>
        <v>74</v>
      </c>
    </row>
    <row r="80" spans="2:53" x14ac:dyDescent="0.2">
      <c r="B80" s="4">
        <f>laps_times[[#This Row],[poř]]</f>
        <v>75</v>
      </c>
      <c r="C80" s="1">
        <f>laps_times[[#This Row],[s.č.]]</f>
        <v>107</v>
      </c>
      <c r="D80" s="1" t="str">
        <f>laps_times[[#This Row],[jméno]]</f>
        <v>Dolejš Jan</v>
      </c>
      <c r="E80" s="2">
        <f>laps_times[[#This Row],[roč]]</f>
        <v>1949</v>
      </c>
      <c r="F80" s="2" t="str">
        <f>laps_times[[#This Row],[kat]]</f>
        <v>MD</v>
      </c>
      <c r="G80" s="2">
        <f>laps_times[[#This Row],[poř_kat]]</f>
        <v>4</v>
      </c>
      <c r="H80" s="1" t="str">
        <f>laps_times[[#This Row],[klub]]</f>
        <v>TJ Sokol Unhošť</v>
      </c>
      <c r="I80" s="6">
        <f>laps_times[[#This Row],[celk. čas]]</f>
        <v>0.17045033564814815</v>
      </c>
      <c r="J80" s="29">
        <f>SUM(laps_times[[#This Row],[1]:[6]])</f>
        <v>1.5357500000000003E-2</v>
      </c>
      <c r="K80" s="30">
        <f>SUM(laps_times[[#This Row],[7]:[12]])</f>
        <v>1.4896979166666666E-2</v>
      </c>
      <c r="L80" s="30">
        <f>SUM(laps_times[[#This Row],[13]:[18]])</f>
        <v>1.5010138888888889E-2</v>
      </c>
      <c r="M80" s="30">
        <f>SUM(laps_times[[#This Row],[19]:[24]])</f>
        <v>1.5248981481481483E-2</v>
      </c>
      <c r="N80" s="30">
        <f>SUM(laps_times[[#This Row],[25]:[30]])</f>
        <v>1.549545138888889E-2</v>
      </c>
      <c r="O80" s="30">
        <f>SUM(laps_times[[#This Row],[31]:[36]])</f>
        <v>1.5865150462962961E-2</v>
      </c>
      <c r="P80" s="30">
        <f>SUM(laps_times[[#This Row],[37]:[42]])</f>
        <v>1.6946712962962962E-2</v>
      </c>
      <c r="Q80" s="30">
        <f>SUM(laps_times[[#This Row],[43]:[48]])</f>
        <v>1.7288912037037037E-2</v>
      </c>
      <c r="R80" s="30">
        <f>SUM(laps_times[[#This Row],[49]:[54]])</f>
        <v>1.7400833333333334E-2</v>
      </c>
      <c r="S80" s="30">
        <f>SUM(laps_times[[#This Row],[55]:[60]])</f>
        <v>1.8069953703703703E-2</v>
      </c>
      <c r="T80" s="31">
        <f>SUM(laps_times[[#This Row],[61]:[63]])</f>
        <v>8.8697222222222233E-3</v>
      </c>
      <c r="U80" s="45">
        <f>IF(km4_splits_ranks[[#This Row],[0 - 4 ]]="DNF","DNF",RANK(km4_splits_ranks[[#This Row],[0 - 4 ]],km4_splits_ranks[0 - 4 ],1))</f>
        <v>80</v>
      </c>
      <c r="V80" s="46">
        <f>IF(km4_splits_ranks[[#This Row],[4 - 8 ]]="DNF","DNF",RANK(km4_splits_ranks[[#This Row],[4 - 8 ]],km4_splits_ranks[4 - 8 ],1))</f>
        <v>82</v>
      </c>
      <c r="W80" s="46">
        <f>IF(km4_splits_ranks[[#This Row],[8 - 12 ]]="DNF","DNF",RANK(km4_splits_ranks[[#This Row],[8 - 12 ]],km4_splits_ranks[8 - 12 ],1))</f>
        <v>75</v>
      </c>
      <c r="X80" s="46">
        <f>IF(km4_splits_ranks[[#This Row],[12 - 16 ]]="DNF","DNF",RANK(km4_splits_ranks[[#This Row],[12 - 16 ]],km4_splits_ranks[12 - 16 ],1))</f>
        <v>74</v>
      </c>
      <c r="Y80" s="46">
        <f>IF(km4_splits_ranks[[#This Row],[16 -20 ]]="DNF","DNF",RANK(km4_splits_ranks[[#This Row],[16 -20 ]],km4_splits_ranks[16 -20 ],1))</f>
        <v>77</v>
      </c>
      <c r="Z80" s="46">
        <f>IF(km4_splits_ranks[[#This Row],[20 - 24 ]]="DNF","DNF",RANK(km4_splits_ranks[[#This Row],[20 - 24 ]],km4_splits_ranks[20 - 24 ],1))</f>
        <v>75</v>
      </c>
      <c r="AA80" s="46">
        <f>IF(km4_splits_ranks[[#This Row],[24 - 28 ]]="DNF","DNF",RANK(km4_splits_ranks[[#This Row],[24 - 28 ]],km4_splits_ranks[24 - 28 ],1))</f>
        <v>78</v>
      </c>
      <c r="AB80" s="46">
        <f>IF(km4_splits_ranks[[#This Row],[28 - 32 ]]="DNF","DNF",RANK(km4_splits_ranks[[#This Row],[28 - 32 ]],km4_splits_ranks[28 - 32 ],1))</f>
        <v>77</v>
      </c>
      <c r="AC80" s="46">
        <f>IF(km4_splits_ranks[[#This Row],[32 - 36 ]]="DNF","DNF",RANK(km4_splits_ranks[[#This Row],[32 - 36 ]],km4_splits_ranks[32 - 36 ],1))</f>
        <v>72</v>
      </c>
      <c r="AD80" s="46">
        <f>IF(km4_splits_ranks[[#This Row],[36 - 40 ]]="DNF","DNF",RANK(km4_splits_ranks[[#This Row],[36 - 40 ]],km4_splits_ranks[36 - 40 ],1))</f>
        <v>68</v>
      </c>
      <c r="AE80" s="47">
        <f>IF(km4_splits_ranks[[#This Row],[40 - 42 ]]="DNF","DNF",RANK(km4_splits_ranks[[#This Row],[40 - 42 ]],km4_splits_ranks[40 - 42 ],1))</f>
        <v>72</v>
      </c>
      <c r="AF80" s="22">
        <f>km4_splits_ranks[[#This Row],[0 - 4 ]]</f>
        <v>1.5357500000000003E-2</v>
      </c>
      <c r="AG80" s="18">
        <f>IF(km4_splits_ranks[[#This Row],[4 - 8 ]]="DNF","DNF",km4_splits_ranks[[#This Row],[4 km]]+km4_splits_ranks[[#This Row],[4 - 8 ]])</f>
        <v>3.0254479166666667E-2</v>
      </c>
      <c r="AH80" s="18">
        <f>IF(km4_splits_ranks[[#This Row],[8 - 12 ]]="DNF","DNF",km4_splits_ranks[[#This Row],[8 km]]+km4_splits_ranks[[#This Row],[8 - 12 ]])</f>
        <v>4.5264618055555553E-2</v>
      </c>
      <c r="AI80" s="18">
        <f>IF(km4_splits_ranks[[#This Row],[12 - 16 ]]="DNF","DNF",km4_splits_ranks[[#This Row],[12 km]]+km4_splits_ranks[[#This Row],[12 - 16 ]])</f>
        <v>6.0513599537037034E-2</v>
      </c>
      <c r="AJ80" s="18">
        <f>IF(km4_splits_ranks[[#This Row],[16 -20 ]]="DNF","DNF",km4_splits_ranks[[#This Row],[16 km]]+km4_splits_ranks[[#This Row],[16 -20 ]])</f>
        <v>7.6009050925925928E-2</v>
      </c>
      <c r="AK80" s="18">
        <f>IF(km4_splits_ranks[[#This Row],[20 - 24 ]]="DNF","DNF",km4_splits_ranks[[#This Row],[20 km]]+km4_splits_ranks[[#This Row],[20 - 24 ]])</f>
        <v>9.1874201388888882E-2</v>
      </c>
      <c r="AL80" s="18">
        <f>IF(km4_splits_ranks[[#This Row],[24 - 28 ]]="DNF","DNF",km4_splits_ranks[[#This Row],[24 km]]+km4_splits_ranks[[#This Row],[24 - 28 ]])</f>
        <v>0.10882091435185184</v>
      </c>
      <c r="AM80" s="18">
        <f>IF(km4_splits_ranks[[#This Row],[28 - 32 ]]="DNF","DNF",km4_splits_ranks[[#This Row],[28 km]]+km4_splits_ranks[[#This Row],[28 - 32 ]])</f>
        <v>0.12610982638888887</v>
      </c>
      <c r="AN80" s="18">
        <f>IF(km4_splits_ranks[[#This Row],[32 - 36 ]]="DNF","DNF",km4_splits_ranks[[#This Row],[32 km]]+km4_splits_ranks[[#This Row],[32 - 36 ]])</f>
        <v>0.14351065972222221</v>
      </c>
      <c r="AO80" s="18">
        <f>IF(km4_splits_ranks[[#This Row],[36 - 40 ]]="DNF","DNF",km4_splits_ranks[[#This Row],[36 km]]+km4_splits_ranks[[#This Row],[36 - 40 ]])</f>
        <v>0.16158061342592592</v>
      </c>
      <c r="AP80" s="23">
        <f>IF(km4_splits_ranks[[#This Row],[40 - 42 ]]="DNF","DNF",km4_splits_ranks[[#This Row],[40 km]]+km4_splits_ranks[[#This Row],[40 - 42 ]])</f>
        <v>0.17045033564814815</v>
      </c>
      <c r="AQ80" s="48">
        <f>IF(km4_splits_ranks[[#This Row],[4 km]]="DNF","DNF",RANK(km4_splits_ranks[[#This Row],[4 km]],km4_splits_ranks[4 km],1))</f>
        <v>80</v>
      </c>
      <c r="AR80" s="49">
        <f>IF(km4_splits_ranks[[#This Row],[8 km]]="DNF","DNF",RANK(km4_splits_ranks[[#This Row],[8 km]],km4_splits_ranks[8 km],1))</f>
        <v>83</v>
      </c>
      <c r="AS80" s="49">
        <f>IF(km4_splits_ranks[[#This Row],[12 km]]="DNF","DNF",RANK(km4_splits_ranks[[#This Row],[12 km]],km4_splits_ranks[12 km],1))</f>
        <v>81</v>
      </c>
      <c r="AT80" s="49">
        <f>IF(km4_splits_ranks[[#This Row],[16 km]]="DNF","DNF",RANK(km4_splits_ranks[[#This Row],[16 km]],km4_splits_ranks[16 km],1))</f>
        <v>77</v>
      </c>
      <c r="AU80" s="49">
        <f>IF(km4_splits_ranks[[#This Row],[20 km]]="DNF","DNF",RANK(km4_splits_ranks[[#This Row],[20 km]],km4_splits_ranks[20 km],1))</f>
        <v>77</v>
      </c>
      <c r="AV80" s="49">
        <f>IF(km4_splits_ranks[[#This Row],[24 km]]="DNF","DNF",RANK(km4_splits_ranks[[#This Row],[24 km]],km4_splits_ranks[24 km],1))</f>
        <v>77</v>
      </c>
      <c r="AW80" s="49">
        <f>IF(km4_splits_ranks[[#This Row],[28 km]]="DNF","DNF",RANK(km4_splits_ranks[[#This Row],[28 km]],km4_splits_ranks[28 km],1))</f>
        <v>77</v>
      </c>
      <c r="AX80" s="49">
        <f>IF(km4_splits_ranks[[#This Row],[32 km]]="DNF","DNF",RANK(km4_splits_ranks[[#This Row],[32 km]],km4_splits_ranks[32 km],1))</f>
        <v>77</v>
      </c>
      <c r="AY80" s="49">
        <f>IF(km4_splits_ranks[[#This Row],[36 km]]="DNF","DNF",RANK(km4_splits_ranks[[#This Row],[36 km]],km4_splits_ranks[36 km],1))</f>
        <v>77</v>
      </c>
      <c r="AZ80" s="49">
        <f>IF(km4_splits_ranks[[#This Row],[40 km]]="DNF","DNF",RANK(km4_splits_ranks[[#This Row],[40 km]],km4_splits_ranks[40 km],1))</f>
        <v>76</v>
      </c>
      <c r="BA80" s="49">
        <f>IF(km4_splits_ranks[[#This Row],[42 km]]="DNF","DNF",RANK(km4_splits_ranks[[#This Row],[42 km]],km4_splits_ranks[42 km],1))</f>
        <v>75</v>
      </c>
    </row>
    <row r="81" spans="2:53" x14ac:dyDescent="0.2">
      <c r="B81" s="4">
        <f>laps_times[[#This Row],[poř]]</f>
        <v>76</v>
      </c>
      <c r="C81" s="1">
        <f>laps_times[[#This Row],[s.č.]]</f>
        <v>127</v>
      </c>
      <c r="D81" s="1" t="str">
        <f>laps_times[[#This Row],[jméno]]</f>
        <v>Němečková Martina</v>
      </c>
      <c r="E81" s="2">
        <f>laps_times[[#This Row],[roč]]</f>
        <v>1965</v>
      </c>
      <c r="F81" s="2" t="str">
        <f>laps_times[[#This Row],[kat]]</f>
        <v>ZB</v>
      </c>
      <c r="G81" s="2">
        <f>laps_times[[#This Row],[poř_kat]]</f>
        <v>5</v>
      </c>
      <c r="H81" s="1" t="str">
        <f>laps_times[[#This Row],[klub]]</f>
        <v>SK 4 DV ČB</v>
      </c>
      <c r="I81" s="6">
        <f>laps_times[[#This Row],[celk. čas]]</f>
        <v>0.17065719907407406</v>
      </c>
      <c r="J81" s="29">
        <f>SUM(laps_times[[#This Row],[1]:[6]])</f>
        <v>1.5347905092592592E-2</v>
      </c>
      <c r="K81" s="30">
        <f>SUM(laps_times[[#This Row],[7]:[12]])</f>
        <v>1.5515833333333333E-2</v>
      </c>
      <c r="L81" s="30">
        <f>SUM(laps_times[[#This Row],[13]:[18]])</f>
        <v>1.5801932870370371E-2</v>
      </c>
      <c r="M81" s="30">
        <f>SUM(laps_times[[#This Row],[19]:[24]])</f>
        <v>1.5905520833333332E-2</v>
      </c>
      <c r="N81" s="30">
        <f>SUM(laps_times[[#This Row],[25]:[30]])</f>
        <v>1.6069085648148147E-2</v>
      </c>
      <c r="O81" s="30">
        <f>SUM(laps_times[[#This Row],[31]:[36]])</f>
        <v>1.5901608796296297E-2</v>
      </c>
      <c r="P81" s="30">
        <f>SUM(laps_times[[#This Row],[37]:[42]])</f>
        <v>1.6909814814814815E-2</v>
      </c>
      <c r="Q81" s="30">
        <f>SUM(laps_times[[#This Row],[43]:[48]])</f>
        <v>1.6369988425925925E-2</v>
      </c>
      <c r="R81" s="30">
        <f>SUM(laps_times[[#This Row],[49]:[54]])</f>
        <v>1.6593020833333333E-2</v>
      </c>
      <c r="S81" s="30">
        <f>SUM(laps_times[[#This Row],[55]:[60]])</f>
        <v>1.7322592592592591E-2</v>
      </c>
      <c r="T81" s="31">
        <f>SUM(laps_times[[#This Row],[61]:[63]])</f>
        <v>8.9198958333333335E-3</v>
      </c>
      <c r="U81" s="45">
        <f>IF(km4_splits_ranks[[#This Row],[0 - 4 ]]="DNF","DNF",RANK(km4_splits_ranks[[#This Row],[0 - 4 ]],km4_splits_ranks[0 - 4 ],1))</f>
        <v>79</v>
      </c>
      <c r="V81" s="46">
        <f>IF(km4_splits_ranks[[#This Row],[4 - 8 ]]="DNF","DNF",RANK(km4_splits_ranks[[#This Row],[4 - 8 ]],km4_splits_ranks[4 - 8 ],1))</f>
        <v>87</v>
      </c>
      <c r="W81" s="46">
        <f>IF(km4_splits_ranks[[#This Row],[8 - 12 ]]="DNF","DNF",RANK(km4_splits_ranks[[#This Row],[8 - 12 ]],km4_splits_ranks[8 - 12 ],1))</f>
        <v>87</v>
      </c>
      <c r="X81" s="46">
        <f>IF(km4_splits_ranks[[#This Row],[12 - 16 ]]="DNF","DNF",RANK(km4_splits_ranks[[#This Row],[12 - 16 ]],km4_splits_ranks[12 - 16 ],1))</f>
        <v>86</v>
      </c>
      <c r="Y81" s="46">
        <f>IF(km4_splits_ranks[[#This Row],[16 -20 ]]="DNF","DNF",RANK(km4_splits_ranks[[#This Row],[16 -20 ]],km4_splits_ranks[16 -20 ],1))</f>
        <v>84</v>
      </c>
      <c r="Z81" s="46">
        <f>IF(km4_splits_ranks[[#This Row],[20 - 24 ]]="DNF","DNF",RANK(km4_splits_ranks[[#This Row],[20 - 24 ]],km4_splits_ranks[20 - 24 ],1))</f>
        <v>76</v>
      </c>
      <c r="AA81" s="46">
        <f>IF(km4_splits_ranks[[#This Row],[24 - 28 ]]="DNF","DNF",RANK(km4_splits_ranks[[#This Row],[24 - 28 ]],km4_splits_ranks[24 - 28 ],1))</f>
        <v>76</v>
      </c>
      <c r="AB81" s="46">
        <f>IF(km4_splits_ranks[[#This Row],[28 - 32 ]]="DNF","DNF",RANK(km4_splits_ranks[[#This Row],[28 - 32 ]],km4_splits_ranks[28 - 32 ],1))</f>
        <v>69</v>
      </c>
      <c r="AC81" s="46">
        <f>IF(km4_splits_ranks[[#This Row],[32 - 36 ]]="DNF","DNF",RANK(km4_splits_ranks[[#This Row],[32 - 36 ]],km4_splits_ranks[32 - 36 ],1))</f>
        <v>62</v>
      </c>
      <c r="AD81" s="46">
        <f>IF(km4_splits_ranks[[#This Row],[36 - 40 ]]="DNF","DNF",RANK(km4_splits_ranks[[#This Row],[36 - 40 ]],km4_splits_ranks[36 - 40 ],1))</f>
        <v>58</v>
      </c>
      <c r="AE81" s="47">
        <f>IF(km4_splits_ranks[[#This Row],[40 - 42 ]]="DNF","DNF",RANK(km4_splits_ranks[[#This Row],[40 - 42 ]],km4_splits_ranks[40 - 42 ],1))</f>
        <v>74</v>
      </c>
      <c r="AF81" s="22">
        <f>km4_splits_ranks[[#This Row],[0 - 4 ]]</f>
        <v>1.5347905092592592E-2</v>
      </c>
      <c r="AG81" s="18">
        <f>IF(km4_splits_ranks[[#This Row],[4 - 8 ]]="DNF","DNF",km4_splits_ranks[[#This Row],[4 km]]+km4_splits_ranks[[#This Row],[4 - 8 ]])</f>
        <v>3.0863738425925925E-2</v>
      </c>
      <c r="AH81" s="18">
        <f>IF(km4_splits_ranks[[#This Row],[8 - 12 ]]="DNF","DNF",km4_splits_ranks[[#This Row],[8 km]]+km4_splits_ranks[[#This Row],[8 - 12 ]])</f>
        <v>4.6665671296296299E-2</v>
      </c>
      <c r="AI81" s="18">
        <f>IF(km4_splits_ranks[[#This Row],[12 - 16 ]]="DNF","DNF",km4_splits_ranks[[#This Row],[12 km]]+km4_splits_ranks[[#This Row],[12 - 16 ]])</f>
        <v>6.2571192129629638E-2</v>
      </c>
      <c r="AJ81" s="18">
        <f>IF(km4_splits_ranks[[#This Row],[16 -20 ]]="DNF","DNF",km4_splits_ranks[[#This Row],[16 km]]+km4_splits_ranks[[#This Row],[16 -20 ]])</f>
        <v>7.8640277777777781E-2</v>
      </c>
      <c r="AK81" s="18">
        <f>IF(km4_splits_ranks[[#This Row],[20 - 24 ]]="DNF","DNF",km4_splits_ranks[[#This Row],[20 km]]+km4_splits_ranks[[#This Row],[20 - 24 ]])</f>
        <v>9.4541886574074085E-2</v>
      </c>
      <c r="AL81" s="18">
        <f>IF(km4_splits_ranks[[#This Row],[24 - 28 ]]="DNF","DNF",km4_splits_ranks[[#This Row],[24 km]]+km4_splits_ranks[[#This Row],[24 - 28 ]])</f>
        <v>0.11145170138888891</v>
      </c>
      <c r="AM81" s="18">
        <f>IF(km4_splits_ranks[[#This Row],[28 - 32 ]]="DNF","DNF",km4_splits_ranks[[#This Row],[28 km]]+km4_splits_ranks[[#This Row],[28 - 32 ]])</f>
        <v>0.12782168981481484</v>
      </c>
      <c r="AN81" s="18">
        <f>IF(km4_splits_ranks[[#This Row],[32 - 36 ]]="DNF","DNF",km4_splits_ranks[[#This Row],[32 km]]+km4_splits_ranks[[#This Row],[32 - 36 ]])</f>
        <v>0.14441471064814818</v>
      </c>
      <c r="AO81" s="18">
        <f>IF(km4_splits_ranks[[#This Row],[36 - 40 ]]="DNF","DNF",km4_splits_ranks[[#This Row],[36 km]]+km4_splits_ranks[[#This Row],[36 - 40 ]])</f>
        <v>0.16173730324074076</v>
      </c>
      <c r="AP81" s="23">
        <f>IF(km4_splits_ranks[[#This Row],[40 - 42 ]]="DNF","DNF",km4_splits_ranks[[#This Row],[40 km]]+km4_splits_ranks[[#This Row],[40 - 42 ]])</f>
        <v>0.17065719907407409</v>
      </c>
      <c r="AQ81" s="48">
        <f>IF(km4_splits_ranks[[#This Row],[4 km]]="DNF","DNF",RANK(km4_splits_ranks[[#This Row],[4 km]],km4_splits_ranks[4 km],1))</f>
        <v>79</v>
      </c>
      <c r="AR81" s="49">
        <f>IF(km4_splits_ranks[[#This Row],[8 km]]="DNF","DNF",RANK(km4_splits_ranks[[#This Row],[8 km]],km4_splits_ranks[8 km],1))</f>
        <v>85</v>
      </c>
      <c r="AS81" s="49">
        <f>IF(km4_splits_ranks[[#This Row],[12 km]]="DNF","DNF",RANK(km4_splits_ranks[[#This Row],[12 km]],km4_splits_ranks[12 km],1))</f>
        <v>85</v>
      </c>
      <c r="AT81" s="49">
        <f>IF(km4_splits_ranks[[#This Row],[16 km]]="DNF","DNF",RANK(km4_splits_ranks[[#This Row],[16 km]],km4_splits_ranks[16 km],1))</f>
        <v>85</v>
      </c>
      <c r="AU81" s="49">
        <f>IF(km4_splits_ranks[[#This Row],[20 km]]="DNF","DNF",RANK(km4_splits_ranks[[#This Row],[20 km]],km4_splits_ranks[20 km],1))</f>
        <v>83</v>
      </c>
      <c r="AV81" s="49">
        <f>IF(km4_splits_ranks[[#This Row],[24 km]]="DNF","DNF",RANK(km4_splits_ranks[[#This Row],[24 km]],km4_splits_ranks[24 km],1))</f>
        <v>81</v>
      </c>
      <c r="AW81" s="49">
        <f>IF(km4_splits_ranks[[#This Row],[28 km]]="DNF","DNF",RANK(km4_splits_ranks[[#This Row],[28 km]],km4_splits_ranks[28 km],1))</f>
        <v>81</v>
      </c>
      <c r="AX81" s="49">
        <f>IF(km4_splits_ranks[[#This Row],[32 km]]="DNF","DNF",RANK(km4_splits_ranks[[#This Row],[32 km]],km4_splits_ranks[32 km],1))</f>
        <v>79</v>
      </c>
      <c r="AY81" s="49">
        <f>IF(km4_splits_ranks[[#This Row],[36 km]]="DNF","DNF",RANK(km4_splits_ranks[[#This Row],[36 km]],km4_splits_ranks[36 km],1))</f>
        <v>78</v>
      </c>
      <c r="AZ81" s="49">
        <f>IF(km4_splits_ranks[[#This Row],[40 km]]="DNF","DNF",RANK(km4_splits_ranks[[#This Row],[40 km]],km4_splits_ranks[40 km],1))</f>
        <v>77</v>
      </c>
      <c r="BA81" s="49">
        <f>IF(km4_splits_ranks[[#This Row],[42 km]]="DNF","DNF",RANK(km4_splits_ranks[[#This Row],[42 km]],km4_splits_ranks[42 km],1))</f>
        <v>76</v>
      </c>
    </row>
    <row r="82" spans="2:53" x14ac:dyDescent="0.2">
      <c r="B82" s="4">
        <f>laps_times[[#This Row],[poř]]</f>
        <v>77</v>
      </c>
      <c r="C82" s="1">
        <f>laps_times[[#This Row],[s.č.]]</f>
        <v>99</v>
      </c>
      <c r="D82" s="1" t="str">
        <f>laps_times[[#This Row],[jméno]]</f>
        <v>Valiga Petr</v>
      </c>
      <c r="E82" s="2">
        <f>laps_times[[#This Row],[roč]]</f>
        <v>1973</v>
      </c>
      <c r="F82" s="2" t="str">
        <f>laps_times[[#This Row],[kat]]</f>
        <v>MB</v>
      </c>
      <c r="G82" s="2">
        <f>laps_times[[#This Row],[poř_kat]]</f>
        <v>33</v>
      </c>
      <c r="H82" s="1" t="str">
        <f>laps_times[[#This Row],[klub]]</f>
        <v>Skrejchovský střely</v>
      </c>
      <c r="I82" s="6">
        <f>laps_times[[#This Row],[celk. čas]]</f>
        <v>0.17069071759259258</v>
      </c>
      <c r="J82" s="29">
        <f>SUM(laps_times[[#This Row],[1]:[6]])</f>
        <v>1.4173900462962961E-2</v>
      </c>
      <c r="K82" s="30">
        <f>SUM(laps_times[[#This Row],[7]:[12]])</f>
        <v>1.3122916666666668E-2</v>
      </c>
      <c r="L82" s="30">
        <f>SUM(laps_times[[#This Row],[13]:[18]])</f>
        <v>1.3587476851851851E-2</v>
      </c>
      <c r="M82" s="30">
        <f>SUM(laps_times[[#This Row],[19]:[24]])</f>
        <v>1.426068287037037E-2</v>
      </c>
      <c r="N82" s="30">
        <f>SUM(laps_times[[#This Row],[25]:[30]])</f>
        <v>1.4830740740740738E-2</v>
      </c>
      <c r="O82" s="30">
        <f>SUM(laps_times[[#This Row],[31]:[36]])</f>
        <v>1.560519675925926E-2</v>
      </c>
      <c r="P82" s="30">
        <f>SUM(laps_times[[#This Row],[37]:[42]])</f>
        <v>1.6842569444444445E-2</v>
      </c>
      <c r="Q82" s="30">
        <f>SUM(laps_times[[#This Row],[43]:[48]])</f>
        <v>1.8203530092592589E-2</v>
      </c>
      <c r="R82" s="30">
        <f>SUM(laps_times[[#This Row],[49]:[54]])</f>
        <v>1.9519884259259261E-2</v>
      </c>
      <c r="S82" s="30">
        <f>SUM(laps_times[[#This Row],[55]:[60]])</f>
        <v>2.0417905092592593E-2</v>
      </c>
      <c r="T82" s="31">
        <f>SUM(laps_times[[#This Row],[61]:[63]])</f>
        <v>1.0125914351851851E-2</v>
      </c>
      <c r="U82" s="45">
        <f>IF(km4_splits_ranks[[#This Row],[0 - 4 ]]="DNF","DNF",RANK(km4_splits_ranks[[#This Row],[0 - 4 ]],km4_splits_ranks[0 - 4 ],1))</f>
        <v>46</v>
      </c>
      <c r="V82" s="46">
        <f>IF(km4_splits_ranks[[#This Row],[4 - 8 ]]="DNF","DNF",RANK(km4_splits_ranks[[#This Row],[4 - 8 ]],km4_splits_ranks[4 - 8 ],1))</f>
        <v>33</v>
      </c>
      <c r="W82" s="46">
        <f>IF(km4_splits_ranks[[#This Row],[8 - 12 ]]="DNF","DNF",RANK(km4_splits_ranks[[#This Row],[8 - 12 ]],km4_splits_ranks[8 - 12 ],1))</f>
        <v>48</v>
      </c>
      <c r="X82" s="46">
        <f>IF(km4_splits_ranks[[#This Row],[12 - 16 ]]="DNF","DNF",RANK(km4_splits_ranks[[#This Row],[12 - 16 ]],km4_splits_ranks[12 - 16 ],1))</f>
        <v>62</v>
      </c>
      <c r="Y82" s="46">
        <f>IF(km4_splits_ranks[[#This Row],[16 -20 ]]="DNF","DNF",RANK(km4_splits_ranks[[#This Row],[16 -20 ]],km4_splits_ranks[16 -20 ],1))</f>
        <v>68</v>
      </c>
      <c r="Z82" s="46">
        <f>IF(km4_splits_ranks[[#This Row],[20 - 24 ]]="DNF","DNF",RANK(km4_splits_ranks[[#This Row],[20 - 24 ]],km4_splits_ranks[20 - 24 ],1))</f>
        <v>73</v>
      </c>
      <c r="AA82" s="46">
        <f>IF(km4_splits_ranks[[#This Row],[24 - 28 ]]="DNF","DNF",RANK(km4_splits_ranks[[#This Row],[24 - 28 ]],km4_splits_ranks[24 - 28 ],1))</f>
        <v>75</v>
      </c>
      <c r="AB82" s="46">
        <f>IF(km4_splits_ranks[[#This Row],[28 - 32 ]]="DNF","DNF",RANK(km4_splits_ranks[[#This Row],[28 - 32 ]],km4_splits_ranks[28 - 32 ],1))</f>
        <v>84</v>
      </c>
      <c r="AC82" s="46">
        <f>IF(km4_splits_ranks[[#This Row],[32 - 36 ]]="DNF","DNF",RANK(km4_splits_ranks[[#This Row],[32 - 36 ]],km4_splits_ranks[32 - 36 ],1))</f>
        <v>89</v>
      </c>
      <c r="AD82" s="46">
        <f>IF(km4_splits_ranks[[#This Row],[36 - 40 ]]="DNF","DNF",RANK(km4_splits_ranks[[#This Row],[36 - 40 ]],km4_splits_ranks[36 - 40 ],1))</f>
        <v>89</v>
      </c>
      <c r="AE82" s="47">
        <f>IF(km4_splits_ranks[[#This Row],[40 - 42 ]]="DNF","DNF",RANK(km4_splits_ranks[[#This Row],[40 - 42 ]],km4_splits_ranks[40 - 42 ],1))</f>
        <v>92</v>
      </c>
      <c r="AF82" s="22">
        <f>km4_splits_ranks[[#This Row],[0 - 4 ]]</f>
        <v>1.4173900462962961E-2</v>
      </c>
      <c r="AG82" s="18">
        <f>IF(km4_splits_ranks[[#This Row],[4 - 8 ]]="DNF","DNF",km4_splits_ranks[[#This Row],[4 km]]+km4_splits_ranks[[#This Row],[4 - 8 ]])</f>
        <v>2.7296817129629627E-2</v>
      </c>
      <c r="AH82" s="18">
        <f>IF(km4_splits_ranks[[#This Row],[8 - 12 ]]="DNF","DNF",km4_splits_ranks[[#This Row],[8 km]]+km4_splits_ranks[[#This Row],[8 - 12 ]])</f>
        <v>4.0884293981481482E-2</v>
      </c>
      <c r="AI82" s="18">
        <f>IF(km4_splits_ranks[[#This Row],[12 - 16 ]]="DNF","DNF",km4_splits_ranks[[#This Row],[12 km]]+km4_splits_ranks[[#This Row],[12 - 16 ]])</f>
        <v>5.5144976851851851E-2</v>
      </c>
      <c r="AJ82" s="18">
        <f>IF(km4_splits_ranks[[#This Row],[16 -20 ]]="DNF","DNF",km4_splits_ranks[[#This Row],[16 km]]+km4_splits_ranks[[#This Row],[16 -20 ]])</f>
        <v>6.9975717592592593E-2</v>
      </c>
      <c r="AK82" s="18">
        <f>IF(km4_splits_ranks[[#This Row],[20 - 24 ]]="DNF","DNF",km4_splits_ranks[[#This Row],[20 km]]+km4_splits_ranks[[#This Row],[20 - 24 ]])</f>
        <v>8.5580914351851847E-2</v>
      </c>
      <c r="AL82" s="18">
        <f>IF(km4_splits_ranks[[#This Row],[24 - 28 ]]="DNF","DNF",km4_splits_ranks[[#This Row],[24 km]]+km4_splits_ranks[[#This Row],[24 - 28 ]])</f>
        <v>0.10242348379629629</v>
      </c>
      <c r="AM82" s="18">
        <f>IF(km4_splits_ranks[[#This Row],[28 - 32 ]]="DNF","DNF",km4_splits_ranks[[#This Row],[28 km]]+km4_splits_ranks[[#This Row],[28 - 32 ]])</f>
        <v>0.12062701388888888</v>
      </c>
      <c r="AN82" s="18">
        <f>IF(km4_splits_ranks[[#This Row],[32 - 36 ]]="DNF","DNF",km4_splits_ranks[[#This Row],[32 km]]+km4_splits_ranks[[#This Row],[32 - 36 ]])</f>
        <v>0.14014689814814815</v>
      </c>
      <c r="AO82" s="18">
        <f>IF(km4_splits_ranks[[#This Row],[36 - 40 ]]="DNF","DNF",km4_splits_ranks[[#This Row],[36 km]]+km4_splits_ranks[[#This Row],[36 - 40 ]])</f>
        <v>0.16056480324074074</v>
      </c>
      <c r="AP82" s="23">
        <f>IF(km4_splits_ranks[[#This Row],[40 - 42 ]]="DNF","DNF",km4_splits_ranks[[#This Row],[40 km]]+km4_splits_ranks[[#This Row],[40 - 42 ]])</f>
        <v>0.17069071759259258</v>
      </c>
      <c r="AQ82" s="48">
        <f>IF(km4_splits_ranks[[#This Row],[4 km]]="DNF","DNF",RANK(km4_splits_ranks[[#This Row],[4 km]],km4_splits_ranks[4 km],1))</f>
        <v>46</v>
      </c>
      <c r="AR82" s="49">
        <f>IF(km4_splits_ranks[[#This Row],[8 km]]="DNF","DNF",RANK(km4_splits_ranks[[#This Row],[8 km]],km4_splits_ranks[8 km],1))</f>
        <v>41</v>
      </c>
      <c r="AS82" s="49">
        <f>IF(km4_splits_ranks[[#This Row],[12 km]]="DNF","DNF",RANK(km4_splits_ranks[[#This Row],[12 km]],km4_splits_ranks[12 km],1))</f>
        <v>42</v>
      </c>
      <c r="AT82" s="49">
        <f>IF(km4_splits_ranks[[#This Row],[16 km]]="DNF","DNF",RANK(km4_splits_ranks[[#This Row],[16 km]],km4_splits_ranks[16 km],1))</f>
        <v>49</v>
      </c>
      <c r="AU82" s="49">
        <f>IF(km4_splits_ranks[[#This Row],[20 km]]="DNF","DNF",RANK(km4_splits_ranks[[#This Row],[20 km]],km4_splits_ranks[20 km],1))</f>
        <v>53</v>
      </c>
      <c r="AV82" s="49">
        <f>IF(km4_splits_ranks[[#This Row],[24 km]]="DNF","DNF",RANK(km4_splits_ranks[[#This Row],[24 km]],km4_splits_ranks[24 km],1))</f>
        <v>62</v>
      </c>
      <c r="AW82" s="49">
        <f>IF(km4_splits_ranks[[#This Row],[28 km]]="DNF","DNF",RANK(km4_splits_ranks[[#This Row],[28 km]],km4_splits_ranks[28 km],1))</f>
        <v>66</v>
      </c>
      <c r="AX82" s="49">
        <f>IF(km4_splits_ranks[[#This Row],[32 km]]="DNF","DNF",RANK(km4_splits_ranks[[#This Row],[32 km]],km4_splits_ranks[32 km],1))</f>
        <v>68</v>
      </c>
      <c r="AY82" s="49">
        <f>IF(km4_splits_ranks[[#This Row],[36 km]]="DNF","DNF",RANK(km4_splits_ranks[[#This Row],[36 km]],km4_splits_ranks[36 km],1))</f>
        <v>72</v>
      </c>
      <c r="AZ82" s="49">
        <f>IF(km4_splits_ranks[[#This Row],[40 km]]="DNF","DNF",RANK(km4_splits_ranks[[#This Row],[40 km]],km4_splits_ranks[40 km],1))</f>
        <v>75</v>
      </c>
      <c r="BA82" s="49">
        <f>IF(km4_splits_ranks[[#This Row],[42 km]]="DNF","DNF",RANK(km4_splits_ranks[[#This Row],[42 km]],km4_splits_ranks[42 km],1))</f>
        <v>77</v>
      </c>
    </row>
    <row r="83" spans="2:53" x14ac:dyDescent="0.2">
      <c r="B83" s="4">
        <f>laps_times[[#This Row],[poř]]</f>
        <v>78</v>
      </c>
      <c r="C83" s="1">
        <f>laps_times[[#This Row],[s.č.]]</f>
        <v>85</v>
      </c>
      <c r="D83" s="1" t="str">
        <f>laps_times[[#This Row],[jméno]]</f>
        <v>Lácha Radek</v>
      </c>
      <c r="E83" s="2">
        <f>laps_times[[#This Row],[roč]]</f>
        <v>1971</v>
      </c>
      <c r="F83" s="2" t="str">
        <f>laps_times[[#This Row],[kat]]</f>
        <v>MB</v>
      </c>
      <c r="G83" s="2">
        <f>laps_times[[#This Row],[poř_kat]]</f>
        <v>34</v>
      </c>
      <c r="H83" s="1" t="str">
        <f>laps_times[[#This Row],[klub]]</f>
        <v>RESOLUTION TEAM</v>
      </c>
      <c r="I83" s="6">
        <f>laps_times[[#This Row],[celk. čas]]</f>
        <v>0.17157211805555553</v>
      </c>
      <c r="J83" s="29">
        <f>SUM(laps_times[[#This Row],[1]:[6]])</f>
        <v>1.7109467592592593E-2</v>
      </c>
      <c r="K83" s="30">
        <f>SUM(laps_times[[#This Row],[7]:[12]])</f>
        <v>1.6226979166666666E-2</v>
      </c>
      <c r="L83" s="30">
        <f>SUM(laps_times[[#This Row],[13]:[18]])</f>
        <v>1.5848194444444443E-2</v>
      </c>
      <c r="M83" s="30">
        <f>SUM(laps_times[[#This Row],[19]:[24]])</f>
        <v>1.6153761574074076E-2</v>
      </c>
      <c r="N83" s="30">
        <f>SUM(laps_times[[#This Row],[25]:[30]])</f>
        <v>1.5918865740740744E-2</v>
      </c>
      <c r="O83" s="30">
        <f>SUM(laps_times[[#This Row],[31]:[36]])</f>
        <v>1.6254953703703702E-2</v>
      </c>
      <c r="P83" s="30">
        <f>SUM(laps_times[[#This Row],[37]:[42]])</f>
        <v>1.5831192129629631E-2</v>
      </c>
      <c r="Q83" s="30">
        <f>SUM(laps_times[[#This Row],[43]:[48]])</f>
        <v>1.6012152777777778E-2</v>
      </c>
      <c r="R83" s="30">
        <f>SUM(laps_times[[#This Row],[49]:[54]])</f>
        <v>1.6535185185185187E-2</v>
      </c>
      <c r="S83" s="30">
        <f>SUM(laps_times[[#This Row],[55]:[60]])</f>
        <v>1.736326388888889E-2</v>
      </c>
      <c r="T83" s="31">
        <f>SUM(laps_times[[#This Row],[61]:[63]])</f>
        <v>8.3181018518518526E-3</v>
      </c>
      <c r="U83" s="45">
        <f>IF(km4_splits_ranks[[#This Row],[0 - 4 ]]="DNF","DNF",RANK(km4_splits_ranks[[#This Row],[0 - 4 ]],km4_splits_ranks[0 - 4 ],1))</f>
        <v>96</v>
      </c>
      <c r="V83" s="46">
        <f>IF(km4_splits_ranks[[#This Row],[4 - 8 ]]="DNF","DNF",RANK(km4_splits_ranks[[#This Row],[4 - 8 ]],km4_splits_ranks[4 - 8 ],1))</f>
        <v>92</v>
      </c>
      <c r="W83" s="46">
        <f>IF(km4_splits_ranks[[#This Row],[8 - 12 ]]="DNF","DNF",RANK(km4_splits_ranks[[#This Row],[8 - 12 ]],km4_splits_ranks[8 - 12 ],1))</f>
        <v>88</v>
      </c>
      <c r="X83" s="46">
        <f>IF(km4_splits_ranks[[#This Row],[12 - 16 ]]="DNF","DNF",RANK(km4_splits_ranks[[#This Row],[12 - 16 ]],km4_splits_ranks[12 - 16 ],1))</f>
        <v>89</v>
      </c>
      <c r="Y83" s="46">
        <f>IF(km4_splits_ranks[[#This Row],[16 -20 ]]="DNF","DNF",RANK(km4_splits_ranks[[#This Row],[16 -20 ]],km4_splits_ranks[16 -20 ],1))</f>
        <v>83</v>
      </c>
      <c r="Z83" s="46">
        <f>IF(km4_splits_ranks[[#This Row],[20 - 24 ]]="DNF","DNF",RANK(km4_splits_ranks[[#This Row],[20 - 24 ]],km4_splits_ranks[20 - 24 ],1))</f>
        <v>78</v>
      </c>
      <c r="AA83" s="46">
        <f>IF(km4_splits_ranks[[#This Row],[24 - 28 ]]="DNF","DNF",RANK(km4_splits_ranks[[#This Row],[24 - 28 ]],km4_splits_ranks[24 - 28 ],1))</f>
        <v>68</v>
      </c>
      <c r="AB83" s="46">
        <f>IF(km4_splits_ranks[[#This Row],[28 - 32 ]]="DNF","DNF",RANK(km4_splits_ranks[[#This Row],[28 - 32 ]],km4_splits_ranks[28 - 32 ],1))</f>
        <v>63</v>
      </c>
      <c r="AC83" s="46">
        <f>IF(km4_splits_ranks[[#This Row],[32 - 36 ]]="DNF","DNF",RANK(km4_splits_ranks[[#This Row],[32 - 36 ]],km4_splits_ranks[32 - 36 ],1))</f>
        <v>60</v>
      </c>
      <c r="AD83" s="46">
        <f>IF(km4_splits_ranks[[#This Row],[36 - 40 ]]="DNF","DNF",RANK(km4_splits_ranks[[#This Row],[36 - 40 ]],km4_splits_ranks[36 - 40 ],1))</f>
        <v>59</v>
      </c>
      <c r="AE83" s="47">
        <f>IF(km4_splits_ranks[[#This Row],[40 - 42 ]]="DNF","DNF",RANK(km4_splits_ranks[[#This Row],[40 - 42 ]],km4_splits_ranks[40 - 42 ],1))</f>
        <v>62</v>
      </c>
      <c r="AF83" s="22">
        <f>km4_splits_ranks[[#This Row],[0 - 4 ]]</f>
        <v>1.7109467592592593E-2</v>
      </c>
      <c r="AG83" s="18">
        <f>IF(km4_splits_ranks[[#This Row],[4 - 8 ]]="DNF","DNF",km4_splits_ranks[[#This Row],[4 km]]+km4_splits_ranks[[#This Row],[4 - 8 ]])</f>
        <v>3.3336446759259258E-2</v>
      </c>
      <c r="AH83" s="18">
        <f>IF(km4_splits_ranks[[#This Row],[8 - 12 ]]="DNF","DNF",km4_splits_ranks[[#This Row],[8 km]]+km4_splits_ranks[[#This Row],[8 - 12 ]])</f>
        <v>4.9184641203703701E-2</v>
      </c>
      <c r="AI83" s="18">
        <f>IF(km4_splits_ranks[[#This Row],[12 - 16 ]]="DNF","DNF",km4_splits_ranks[[#This Row],[12 km]]+km4_splits_ranks[[#This Row],[12 - 16 ]])</f>
        <v>6.5338402777777776E-2</v>
      </c>
      <c r="AJ83" s="18">
        <f>IF(km4_splits_ranks[[#This Row],[16 -20 ]]="DNF","DNF",km4_splits_ranks[[#This Row],[16 km]]+km4_splits_ranks[[#This Row],[16 -20 ]])</f>
        <v>8.1257268518518527E-2</v>
      </c>
      <c r="AK83" s="18">
        <f>IF(km4_splits_ranks[[#This Row],[20 - 24 ]]="DNF","DNF",km4_splits_ranks[[#This Row],[20 km]]+km4_splits_ranks[[#This Row],[20 - 24 ]])</f>
        <v>9.7512222222222222E-2</v>
      </c>
      <c r="AL83" s="18">
        <f>IF(km4_splits_ranks[[#This Row],[24 - 28 ]]="DNF","DNF",km4_splits_ranks[[#This Row],[24 km]]+km4_splits_ranks[[#This Row],[24 - 28 ]])</f>
        <v>0.11334341435185186</v>
      </c>
      <c r="AM83" s="18">
        <f>IF(km4_splits_ranks[[#This Row],[28 - 32 ]]="DNF","DNF",km4_splits_ranks[[#This Row],[28 km]]+km4_splits_ranks[[#This Row],[28 - 32 ]])</f>
        <v>0.12935556712962964</v>
      </c>
      <c r="AN83" s="18">
        <f>IF(km4_splits_ranks[[#This Row],[32 - 36 ]]="DNF","DNF",km4_splits_ranks[[#This Row],[32 km]]+km4_splits_ranks[[#This Row],[32 - 36 ]])</f>
        <v>0.14589075231481483</v>
      </c>
      <c r="AO83" s="18">
        <f>IF(km4_splits_ranks[[#This Row],[36 - 40 ]]="DNF","DNF",km4_splits_ranks[[#This Row],[36 km]]+km4_splits_ranks[[#This Row],[36 - 40 ]])</f>
        <v>0.16325401620370372</v>
      </c>
      <c r="AP83" s="23">
        <f>IF(km4_splits_ranks[[#This Row],[40 - 42 ]]="DNF","DNF",km4_splits_ranks[[#This Row],[40 km]]+km4_splits_ranks[[#This Row],[40 - 42 ]])</f>
        <v>0.17157211805555558</v>
      </c>
      <c r="AQ83" s="48">
        <f>IF(km4_splits_ranks[[#This Row],[4 km]]="DNF","DNF",RANK(km4_splits_ranks[[#This Row],[4 km]],km4_splits_ranks[4 km],1))</f>
        <v>96</v>
      </c>
      <c r="AR83" s="49">
        <f>IF(km4_splits_ranks[[#This Row],[8 km]]="DNF","DNF",RANK(km4_splits_ranks[[#This Row],[8 km]],km4_splits_ranks[8 km],1))</f>
        <v>94</v>
      </c>
      <c r="AS83" s="49">
        <f>IF(km4_splits_ranks[[#This Row],[12 km]]="DNF","DNF",RANK(km4_splits_ranks[[#This Row],[12 km]],km4_splits_ranks[12 km],1))</f>
        <v>92</v>
      </c>
      <c r="AT83" s="49">
        <f>IF(km4_splits_ranks[[#This Row],[16 km]]="DNF","DNF",RANK(km4_splits_ranks[[#This Row],[16 km]],km4_splits_ranks[16 km],1))</f>
        <v>91</v>
      </c>
      <c r="AU83" s="49">
        <f>IF(km4_splits_ranks[[#This Row],[20 km]]="DNF","DNF",RANK(km4_splits_ranks[[#This Row],[20 km]],km4_splits_ranks[20 km],1))</f>
        <v>90</v>
      </c>
      <c r="AV83" s="49">
        <f>IF(km4_splits_ranks[[#This Row],[24 km]]="DNF","DNF",RANK(km4_splits_ranks[[#This Row],[24 km]],km4_splits_ranks[24 km],1))</f>
        <v>89</v>
      </c>
      <c r="AW83" s="49">
        <f>IF(km4_splits_ranks[[#This Row],[28 km]]="DNF","DNF",RANK(km4_splits_ranks[[#This Row],[28 km]],km4_splits_ranks[28 km],1))</f>
        <v>85</v>
      </c>
      <c r="AX83" s="49">
        <f>IF(km4_splits_ranks[[#This Row],[32 km]]="DNF","DNF",RANK(km4_splits_ranks[[#This Row],[32 km]],km4_splits_ranks[32 km],1))</f>
        <v>83</v>
      </c>
      <c r="AY83" s="49">
        <f>IF(km4_splits_ranks[[#This Row],[36 km]]="DNF","DNF",RANK(km4_splits_ranks[[#This Row],[36 km]],km4_splits_ranks[36 km],1))</f>
        <v>80</v>
      </c>
      <c r="AZ83" s="49">
        <f>IF(km4_splits_ranks[[#This Row],[40 km]]="DNF","DNF",RANK(km4_splits_ranks[[#This Row],[40 km]],km4_splits_ranks[40 km],1))</f>
        <v>78</v>
      </c>
      <c r="BA83" s="49">
        <f>IF(km4_splits_ranks[[#This Row],[42 km]]="DNF","DNF",RANK(km4_splits_ranks[[#This Row],[42 km]],km4_splits_ranks[42 km],1))</f>
        <v>78</v>
      </c>
    </row>
    <row r="84" spans="2:53" x14ac:dyDescent="0.2">
      <c r="B84" s="4">
        <f>laps_times[[#This Row],[poř]]</f>
        <v>79</v>
      </c>
      <c r="C84" s="1">
        <f>laps_times[[#This Row],[s.č.]]</f>
        <v>78</v>
      </c>
      <c r="D84" s="1" t="str">
        <f>laps_times[[#This Row],[jméno]]</f>
        <v>Kyselý Petr</v>
      </c>
      <c r="E84" s="2">
        <f>laps_times[[#This Row],[roč]]</f>
        <v>1964</v>
      </c>
      <c r="F84" s="2" t="str">
        <f>laps_times[[#This Row],[kat]]</f>
        <v>MC</v>
      </c>
      <c r="G84" s="2">
        <f>laps_times[[#This Row],[poř_kat]]</f>
        <v>16</v>
      </c>
      <c r="H84" s="1" t="str">
        <f>laps_times[[#This Row],[klub]]</f>
        <v>TJ Zduchovice</v>
      </c>
      <c r="I84" s="6">
        <f>laps_times[[#This Row],[celk. čas]]</f>
        <v>0.17219004629629631</v>
      </c>
      <c r="J84" s="29">
        <f>SUM(laps_times[[#This Row],[1]:[6]])</f>
        <v>1.566185185185185E-2</v>
      </c>
      <c r="K84" s="30">
        <f>SUM(laps_times[[#This Row],[7]:[12]])</f>
        <v>1.5135104166666666E-2</v>
      </c>
      <c r="L84" s="30">
        <f>SUM(laps_times[[#This Row],[13]:[18]])</f>
        <v>1.5571331018518519E-2</v>
      </c>
      <c r="M84" s="30">
        <f>SUM(laps_times[[#This Row],[19]:[24]])</f>
        <v>1.5524756944444443E-2</v>
      </c>
      <c r="N84" s="30">
        <f>SUM(laps_times[[#This Row],[25]:[30]])</f>
        <v>1.5760034722222222E-2</v>
      </c>
      <c r="O84" s="30">
        <f>SUM(laps_times[[#This Row],[31]:[36]])</f>
        <v>1.6416226851851852E-2</v>
      </c>
      <c r="P84" s="30">
        <f>SUM(laps_times[[#This Row],[37]:[42]])</f>
        <v>1.6997118055555555E-2</v>
      </c>
      <c r="Q84" s="30">
        <f>SUM(laps_times[[#This Row],[43]:[48]])</f>
        <v>1.7333888888888888E-2</v>
      </c>
      <c r="R84" s="30">
        <f>SUM(laps_times[[#This Row],[49]:[54]])</f>
        <v>1.8898518518518523E-2</v>
      </c>
      <c r="S84" s="30">
        <f>SUM(laps_times[[#This Row],[55]:[60]])</f>
        <v>1.6853680555555556E-2</v>
      </c>
      <c r="T84" s="31">
        <f>SUM(laps_times[[#This Row],[61]:[63]])</f>
        <v>8.037534722222222E-3</v>
      </c>
      <c r="U84" s="45">
        <f>IF(km4_splits_ranks[[#This Row],[0 - 4 ]]="DNF","DNF",RANK(km4_splits_ranks[[#This Row],[0 - 4 ]],km4_splits_ranks[0 - 4 ],1))</f>
        <v>84</v>
      </c>
      <c r="V84" s="46">
        <f>IF(km4_splits_ranks[[#This Row],[4 - 8 ]]="DNF","DNF",RANK(km4_splits_ranks[[#This Row],[4 - 8 ]],km4_splits_ranks[4 - 8 ],1))</f>
        <v>84</v>
      </c>
      <c r="W84" s="46">
        <f>IF(km4_splits_ranks[[#This Row],[8 - 12 ]]="DNF","DNF",RANK(km4_splits_ranks[[#This Row],[8 - 12 ]],km4_splits_ranks[8 - 12 ],1))</f>
        <v>85</v>
      </c>
      <c r="X84" s="46">
        <f>IF(km4_splits_ranks[[#This Row],[12 - 16 ]]="DNF","DNF",RANK(km4_splits_ranks[[#This Row],[12 - 16 ]],km4_splits_ranks[12 - 16 ],1))</f>
        <v>82</v>
      </c>
      <c r="Y84" s="46">
        <f>IF(km4_splits_ranks[[#This Row],[16 -20 ]]="DNF","DNF",RANK(km4_splits_ranks[[#This Row],[16 -20 ]],km4_splits_ranks[16 -20 ],1))</f>
        <v>79</v>
      </c>
      <c r="Z84" s="46">
        <f>IF(km4_splits_ranks[[#This Row],[20 - 24 ]]="DNF","DNF",RANK(km4_splits_ranks[[#This Row],[20 - 24 ]],km4_splits_ranks[20 - 24 ],1))</f>
        <v>82</v>
      </c>
      <c r="AA84" s="46">
        <f>IF(km4_splits_ranks[[#This Row],[24 - 28 ]]="DNF","DNF",RANK(km4_splits_ranks[[#This Row],[24 - 28 ]],km4_splits_ranks[24 - 28 ],1))</f>
        <v>79</v>
      </c>
      <c r="AB84" s="46">
        <f>IF(km4_splits_ranks[[#This Row],[28 - 32 ]]="DNF","DNF",RANK(km4_splits_ranks[[#This Row],[28 - 32 ]],km4_splits_ranks[28 - 32 ],1))</f>
        <v>78</v>
      </c>
      <c r="AC84" s="46">
        <f>IF(km4_splits_ranks[[#This Row],[32 - 36 ]]="DNF","DNF",RANK(km4_splits_ranks[[#This Row],[32 - 36 ]],km4_splits_ranks[32 - 36 ],1))</f>
        <v>84</v>
      </c>
      <c r="AD84" s="46">
        <f>IF(km4_splits_ranks[[#This Row],[36 - 40 ]]="DNF","DNF",RANK(km4_splits_ranks[[#This Row],[36 - 40 ]],km4_splits_ranks[36 - 40 ],1))</f>
        <v>54</v>
      </c>
      <c r="AE84" s="47">
        <f>IF(km4_splits_ranks[[#This Row],[40 - 42 ]]="DNF","DNF",RANK(km4_splits_ranks[[#This Row],[40 - 42 ]],km4_splits_ranks[40 - 42 ],1))</f>
        <v>51</v>
      </c>
      <c r="AF84" s="22">
        <f>km4_splits_ranks[[#This Row],[0 - 4 ]]</f>
        <v>1.566185185185185E-2</v>
      </c>
      <c r="AG84" s="18">
        <f>IF(km4_splits_ranks[[#This Row],[4 - 8 ]]="DNF","DNF",km4_splits_ranks[[#This Row],[4 km]]+km4_splits_ranks[[#This Row],[4 - 8 ]])</f>
        <v>3.0796956018518517E-2</v>
      </c>
      <c r="AH84" s="18">
        <f>IF(km4_splits_ranks[[#This Row],[8 - 12 ]]="DNF","DNF",km4_splits_ranks[[#This Row],[8 km]]+km4_splits_ranks[[#This Row],[8 - 12 ]])</f>
        <v>4.6368287037037034E-2</v>
      </c>
      <c r="AI84" s="18">
        <f>IF(km4_splits_ranks[[#This Row],[12 - 16 ]]="DNF","DNF",km4_splits_ranks[[#This Row],[12 km]]+km4_splits_ranks[[#This Row],[12 - 16 ]])</f>
        <v>6.1893043981481474E-2</v>
      </c>
      <c r="AJ84" s="18">
        <f>IF(km4_splits_ranks[[#This Row],[16 -20 ]]="DNF","DNF",km4_splits_ranks[[#This Row],[16 km]]+km4_splits_ranks[[#This Row],[16 -20 ]])</f>
        <v>7.7653078703703693E-2</v>
      </c>
      <c r="AK84" s="18">
        <f>IF(km4_splits_ranks[[#This Row],[20 - 24 ]]="DNF","DNF",km4_splits_ranks[[#This Row],[20 km]]+km4_splits_ranks[[#This Row],[20 - 24 ]])</f>
        <v>9.4069305555555538E-2</v>
      </c>
      <c r="AL84" s="18">
        <f>IF(km4_splits_ranks[[#This Row],[24 - 28 ]]="DNF","DNF",km4_splits_ranks[[#This Row],[24 km]]+km4_splits_ranks[[#This Row],[24 - 28 ]])</f>
        <v>0.11106642361111109</v>
      </c>
      <c r="AM84" s="18">
        <f>IF(km4_splits_ranks[[#This Row],[28 - 32 ]]="DNF","DNF",km4_splits_ranks[[#This Row],[28 km]]+km4_splits_ranks[[#This Row],[28 - 32 ]])</f>
        <v>0.12840031249999997</v>
      </c>
      <c r="AN84" s="18">
        <f>IF(km4_splits_ranks[[#This Row],[32 - 36 ]]="DNF","DNF",km4_splits_ranks[[#This Row],[32 km]]+km4_splits_ranks[[#This Row],[32 - 36 ]])</f>
        <v>0.14729883101851848</v>
      </c>
      <c r="AO84" s="18">
        <f>IF(km4_splits_ranks[[#This Row],[36 - 40 ]]="DNF","DNF",km4_splits_ranks[[#This Row],[36 km]]+km4_splits_ranks[[#This Row],[36 - 40 ]])</f>
        <v>0.16415251157407404</v>
      </c>
      <c r="AP84" s="23">
        <f>IF(km4_splits_ranks[[#This Row],[40 - 42 ]]="DNF","DNF",km4_splits_ranks[[#This Row],[40 km]]+km4_splits_ranks[[#This Row],[40 - 42 ]])</f>
        <v>0.17219004629629625</v>
      </c>
      <c r="AQ84" s="48">
        <f>IF(km4_splits_ranks[[#This Row],[4 km]]="DNF","DNF",RANK(km4_splits_ranks[[#This Row],[4 km]],km4_splits_ranks[4 km],1))</f>
        <v>84</v>
      </c>
      <c r="AR84" s="49">
        <f>IF(km4_splits_ranks[[#This Row],[8 km]]="DNF","DNF",RANK(km4_splits_ranks[[#This Row],[8 km]],km4_splits_ranks[8 km],1))</f>
        <v>84</v>
      </c>
      <c r="AS84" s="49">
        <f>IF(km4_splits_ranks[[#This Row],[12 km]]="DNF","DNF",RANK(km4_splits_ranks[[#This Row],[12 km]],km4_splits_ranks[12 km],1))</f>
        <v>84</v>
      </c>
      <c r="AT84" s="49">
        <f>IF(km4_splits_ranks[[#This Row],[16 km]]="DNF","DNF",RANK(km4_splits_ranks[[#This Row],[16 km]],km4_splits_ranks[16 km],1))</f>
        <v>84</v>
      </c>
      <c r="AU84" s="49">
        <f>IF(km4_splits_ranks[[#This Row],[20 km]]="DNF","DNF",RANK(km4_splits_ranks[[#This Row],[20 km]],km4_splits_ranks[20 km],1))</f>
        <v>82</v>
      </c>
      <c r="AV84" s="49">
        <f>IF(km4_splits_ranks[[#This Row],[24 km]]="DNF","DNF",RANK(km4_splits_ranks[[#This Row],[24 km]],km4_splits_ranks[24 km],1))</f>
        <v>80</v>
      </c>
      <c r="AW84" s="49">
        <f>IF(km4_splits_ranks[[#This Row],[28 km]]="DNF","DNF",RANK(km4_splits_ranks[[#This Row],[28 km]],km4_splits_ranks[28 km],1))</f>
        <v>80</v>
      </c>
      <c r="AX84" s="49">
        <f>IF(km4_splits_ranks[[#This Row],[32 km]]="DNF","DNF",RANK(km4_splits_ranks[[#This Row],[32 km]],km4_splits_ranks[32 km],1))</f>
        <v>80</v>
      </c>
      <c r="AY84" s="49">
        <f>IF(km4_splits_ranks[[#This Row],[36 km]]="DNF","DNF",RANK(km4_splits_ranks[[#This Row],[36 km]],km4_splits_ranks[36 km],1))</f>
        <v>81</v>
      </c>
      <c r="AZ84" s="49">
        <f>IF(km4_splits_ranks[[#This Row],[40 km]]="DNF","DNF",RANK(km4_splits_ranks[[#This Row],[40 km]],km4_splits_ranks[40 km],1))</f>
        <v>80</v>
      </c>
      <c r="BA84" s="49">
        <f>IF(km4_splits_ranks[[#This Row],[42 km]]="DNF","DNF",RANK(km4_splits_ranks[[#This Row],[42 km]],km4_splits_ranks[42 km],1))</f>
        <v>79</v>
      </c>
    </row>
    <row r="85" spans="2:53" x14ac:dyDescent="0.2">
      <c r="B85" s="4">
        <f>laps_times[[#This Row],[poř]]</f>
        <v>80</v>
      </c>
      <c r="C85" s="1">
        <f>laps_times[[#This Row],[s.č.]]</f>
        <v>129</v>
      </c>
      <c r="D85" s="1" t="str">
        <f>laps_times[[#This Row],[jméno]]</f>
        <v>Roudnický Milan</v>
      </c>
      <c r="E85" s="2">
        <f>laps_times[[#This Row],[roč]]</f>
        <v>1968</v>
      </c>
      <c r="F85" s="2" t="str">
        <f>laps_times[[#This Row],[kat]]</f>
        <v>MB</v>
      </c>
      <c r="G85" s="2">
        <f>laps_times[[#This Row],[poř_kat]]</f>
        <v>35</v>
      </c>
      <c r="H85" s="1" t="str">
        <f>laps_times[[#This Row],[klub]]</f>
        <v>SKŠ Jablonné v Podještědí</v>
      </c>
      <c r="I85" s="6">
        <f>laps_times[[#This Row],[celk. čas]]</f>
        <v>0.17289086805555556</v>
      </c>
      <c r="J85" s="29">
        <f>SUM(laps_times[[#This Row],[1]:[6]])</f>
        <v>1.2138761574074074E-2</v>
      </c>
      <c r="K85" s="30">
        <f>SUM(laps_times[[#This Row],[7]:[12]])</f>
        <v>1.2611666666666667E-2</v>
      </c>
      <c r="L85" s="30">
        <f>SUM(laps_times[[#This Row],[13]:[18]])</f>
        <v>1.3388576388888889E-2</v>
      </c>
      <c r="M85" s="30">
        <f>SUM(laps_times[[#This Row],[19]:[24]])</f>
        <v>1.680172453703704E-2</v>
      </c>
      <c r="N85" s="30">
        <f>SUM(laps_times[[#This Row],[25]:[30]])</f>
        <v>1.4548958333333334E-2</v>
      </c>
      <c r="O85" s="30">
        <f>SUM(laps_times[[#This Row],[31]:[36]])</f>
        <v>1.637826388888889E-2</v>
      </c>
      <c r="P85" s="30">
        <f>SUM(laps_times[[#This Row],[37]:[42]])</f>
        <v>1.7838518518518517E-2</v>
      </c>
      <c r="Q85" s="30">
        <f>SUM(laps_times[[#This Row],[43]:[48]])</f>
        <v>1.8925856481481481E-2</v>
      </c>
      <c r="R85" s="30">
        <f>SUM(laps_times[[#This Row],[49]:[54]])</f>
        <v>2.0271597222222222E-2</v>
      </c>
      <c r="S85" s="30">
        <f>SUM(laps_times[[#This Row],[55]:[60]])</f>
        <v>2.1075370370370373E-2</v>
      </c>
      <c r="T85" s="31">
        <f>SUM(laps_times[[#This Row],[61]:[63]])</f>
        <v>8.9115740740740752E-3</v>
      </c>
      <c r="U85" s="45">
        <f>IF(km4_splits_ranks[[#This Row],[0 - 4 ]]="DNF","DNF",RANK(km4_splits_ranks[[#This Row],[0 - 4 ]],km4_splits_ranks[0 - 4 ],1))</f>
        <v>13</v>
      </c>
      <c r="V85" s="46">
        <f>IF(km4_splits_ranks[[#This Row],[4 - 8 ]]="DNF","DNF",RANK(km4_splits_ranks[[#This Row],[4 - 8 ]],km4_splits_ranks[4 - 8 ],1))</f>
        <v>22</v>
      </c>
      <c r="W85" s="46">
        <f>IF(km4_splits_ranks[[#This Row],[8 - 12 ]]="DNF","DNF",RANK(km4_splits_ranks[[#This Row],[8 - 12 ]],km4_splits_ranks[8 - 12 ],1))</f>
        <v>42</v>
      </c>
      <c r="X85" s="46">
        <f>IF(km4_splits_ranks[[#This Row],[12 - 16 ]]="DNF","DNF",RANK(km4_splits_ranks[[#This Row],[12 - 16 ]],km4_splits_ranks[12 - 16 ],1))</f>
        <v>95</v>
      </c>
      <c r="Y85" s="46">
        <f>IF(km4_splits_ranks[[#This Row],[16 -20 ]]="DNF","DNF",RANK(km4_splits_ranks[[#This Row],[16 -20 ]],km4_splits_ranks[16 -20 ],1))</f>
        <v>64</v>
      </c>
      <c r="Z85" s="46">
        <f>IF(km4_splits_ranks[[#This Row],[20 - 24 ]]="DNF","DNF",RANK(km4_splits_ranks[[#This Row],[20 - 24 ]],km4_splits_ranks[20 - 24 ],1))</f>
        <v>81</v>
      </c>
      <c r="AA85" s="46">
        <f>IF(km4_splits_ranks[[#This Row],[24 - 28 ]]="DNF","DNF",RANK(km4_splits_ranks[[#This Row],[24 - 28 ]],km4_splits_ranks[24 - 28 ],1))</f>
        <v>87</v>
      </c>
      <c r="AB85" s="46">
        <f>IF(km4_splits_ranks[[#This Row],[28 - 32 ]]="DNF","DNF",RANK(km4_splits_ranks[[#This Row],[28 - 32 ]],km4_splits_ranks[28 - 32 ],1))</f>
        <v>89</v>
      </c>
      <c r="AC85" s="46">
        <f>IF(km4_splits_ranks[[#This Row],[32 - 36 ]]="DNF","DNF",RANK(km4_splits_ranks[[#This Row],[32 - 36 ]],km4_splits_ranks[32 - 36 ],1))</f>
        <v>91</v>
      </c>
      <c r="AD85" s="46">
        <f>IF(km4_splits_ranks[[#This Row],[36 - 40 ]]="DNF","DNF",RANK(km4_splits_ranks[[#This Row],[36 - 40 ]],km4_splits_ranks[36 - 40 ],1))</f>
        <v>94</v>
      </c>
      <c r="AE85" s="47">
        <f>IF(km4_splits_ranks[[#This Row],[40 - 42 ]]="DNF","DNF",RANK(km4_splits_ranks[[#This Row],[40 - 42 ]],km4_splits_ranks[40 - 42 ],1))</f>
        <v>73</v>
      </c>
      <c r="AF85" s="22">
        <f>km4_splits_ranks[[#This Row],[0 - 4 ]]</f>
        <v>1.2138761574074074E-2</v>
      </c>
      <c r="AG85" s="18">
        <f>IF(km4_splits_ranks[[#This Row],[4 - 8 ]]="DNF","DNF",km4_splits_ranks[[#This Row],[4 km]]+km4_splits_ranks[[#This Row],[4 - 8 ]])</f>
        <v>2.4750428240740741E-2</v>
      </c>
      <c r="AH85" s="18">
        <f>IF(km4_splits_ranks[[#This Row],[8 - 12 ]]="DNF","DNF",km4_splits_ranks[[#This Row],[8 km]]+km4_splits_ranks[[#This Row],[8 - 12 ]])</f>
        <v>3.813900462962963E-2</v>
      </c>
      <c r="AI85" s="18">
        <f>IF(km4_splits_ranks[[#This Row],[12 - 16 ]]="DNF","DNF",km4_splits_ranks[[#This Row],[12 km]]+km4_splits_ranks[[#This Row],[12 - 16 ]])</f>
        <v>5.4940729166666674E-2</v>
      </c>
      <c r="AJ85" s="18">
        <f>IF(km4_splits_ranks[[#This Row],[16 -20 ]]="DNF","DNF",km4_splits_ranks[[#This Row],[16 km]]+km4_splits_ranks[[#This Row],[16 -20 ]])</f>
        <v>6.9489687500000008E-2</v>
      </c>
      <c r="AK85" s="18">
        <f>IF(km4_splits_ranks[[#This Row],[20 - 24 ]]="DNF","DNF",km4_splits_ranks[[#This Row],[20 km]]+km4_splits_ranks[[#This Row],[20 - 24 ]])</f>
        <v>8.5867951388888891E-2</v>
      </c>
      <c r="AL85" s="18">
        <f>IF(km4_splits_ranks[[#This Row],[24 - 28 ]]="DNF","DNF",km4_splits_ranks[[#This Row],[24 km]]+km4_splits_ranks[[#This Row],[24 - 28 ]])</f>
        <v>0.10370646990740741</v>
      </c>
      <c r="AM85" s="18">
        <f>IF(km4_splits_ranks[[#This Row],[28 - 32 ]]="DNF","DNF",km4_splits_ranks[[#This Row],[28 km]]+km4_splits_ranks[[#This Row],[28 - 32 ]])</f>
        <v>0.12263232638888889</v>
      </c>
      <c r="AN85" s="18">
        <f>IF(km4_splits_ranks[[#This Row],[32 - 36 ]]="DNF","DNF",km4_splits_ranks[[#This Row],[32 km]]+km4_splits_ranks[[#This Row],[32 - 36 ]])</f>
        <v>0.14290392361111112</v>
      </c>
      <c r="AO85" s="18">
        <f>IF(km4_splits_ranks[[#This Row],[36 - 40 ]]="DNF","DNF",km4_splits_ranks[[#This Row],[36 km]]+km4_splits_ranks[[#This Row],[36 - 40 ]])</f>
        <v>0.16397929398148151</v>
      </c>
      <c r="AP85" s="23">
        <f>IF(km4_splits_ranks[[#This Row],[40 - 42 ]]="DNF","DNF",km4_splits_ranks[[#This Row],[40 km]]+km4_splits_ranks[[#This Row],[40 - 42 ]])</f>
        <v>0.17289086805555559</v>
      </c>
      <c r="AQ85" s="48">
        <f>IF(km4_splits_ranks[[#This Row],[4 km]]="DNF","DNF",RANK(km4_splits_ranks[[#This Row],[4 km]],km4_splits_ranks[4 km],1))</f>
        <v>13</v>
      </c>
      <c r="AR85" s="49">
        <f>IF(km4_splits_ranks[[#This Row],[8 km]]="DNF","DNF",RANK(km4_splits_ranks[[#This Row],[8 km]],km4_splits_ranks[8 km],1))</f>
        <v>17</v>
      </c>
      <c r="AS85" s="49">
        <f>IF(km4_splits_ranks[[#This Row],[12 km]]="DNF","DNF",RANK(km4_splits_ranks[[#This Row],[12 km]],km4_splits_ranks[12 km],1))</f>
        <v>20</v>
      </c>
      <c r="AT85" s="49">
        <f>IF(km4_splits_ranks[[#This Row],[16 km]]="DNF","DNF",RANK(km4_splits_ranks[[#This Row],[16 km]],km4_splits_ranks[16 km],1))</f>
        <v>46</v>
      </c>
      <c r="AU85" s="49">
        <f>IF(km4_splits_ranks[[#This Row],[20 km]]="DNF","DNF",RANK(km4_splits_ranks[[#This Row],[20 km]],km4_splits_ranks[20 km],1))</f>
        <v>49</v>
      </c>
      <c r="AV85" s="49">
        <f>IF(km4_splits_ranks[[#This Row],[24 km]]="DNF","DNF",RANK(km4_splits_ranks[[#This Row],[24 km]],km4_splits_ranks[24 km],1))</f>
        <v>63</v>
      </c>
      <c r="AW85" s="49">
        <f>IF(km4_splits_ranks[[#This Row],[28 km]]="DNF","DNF",RANK(km4_splits_ranks[[#This Row],[28 km]],km4_splits_ranks[28 km],1))</f>
        <v>67</v>
      </c>
      <c r="AX85" s="49">
        <f>IF(km4_splits_ranks[[#This Row],[32 km]]="DNF","DNF",RANK(km4_splits_ranks[[#This Row],[32 km]],km4_splits_ranks[32 km],1))</f>
        <v>73</v>
      </c>
      <c r="AY85" s="49">
        <f>IF(km4_splits_ranks[[#This Row],[36 km]]="DNF","DNF",RANK(km4_splits_ranks[[#This Row],[36 km]],km4_splits_ranks[36 km],1))</f>
        <v>75</v>
      </c>
      <c r="AZ85" s="49">
        <f>IF(km4_splits_ranks[[#This Row],[40 km]]="DNF","DNF",RANK(km4_splits_ranks[[#This Row],[40 km]],km4_splits_ranks[40 km],1))</f>
        <v>79</v>
      </c>
      <c r="BA85" s="49">
        <f>IF(km4_splits_ranks[[#This Row],[42 km]]="DNF","DNF",RANK(km4_splits_ranks[[#This Row],[42 km]],km4_splits_ranks[42 km],1))</f>
        <v>80</v>
      </c>
    </row>
    <row r="86" spans="2:53" x14ac:dyDescent="0.2">
      <c r="B86" s="4">
        <f>laps_times[[#This Row],[poř]]</f>
        <v>81</v>
      </c>
      <c r="C86" s="1">
        <f>laps_times[[#This Row],[s.č.]]</f>
        <v>89</v>
      </c>
      <c r="D86" s="1" t="str">
        <f>laps_times[[#This Row],[jméno]]</f>
        <v>Hýsková Šárka</v>
      </c>
      <c r="E86" s="2">
        <f>laps_times[[#This Row],[roč]]</f>
        <v>1964</v>
      </c>
      <c r="F86" s="2" t="str">
        <f>laps_times[[#This Row],[kat]]</f>
        <v>ZB</v>
      </c>
      <c r="G86" s="2">
        <f>laps_times[[#This Row],[poř_kat]]</f>
        <v>6</v>
      </c>
      <c r="H86" s="1" t="str">
        <f>laps_times[[#This Row],[klub]]</f>
        <v>Longrun</v>
      </c>
      <c r="I86" s="6">
        <f>laps_times[[#This Row],[celk. čas]]</f>
        <v>0.17536350694444444</v>
      </c>
      <c r="J86" s="29">
        <f>SUM(laps_times[[#This Row],[1]:[6]])</f>
        <v>1.5790219907407407E-2</v>
      </c>
      <c r="K86" s="30">
        <f>SUM(laps_times[[#This Row],[7]:[12]])</f>
        <v>1.5410891203703704E-2</v>
      </c>
      <c r="L86" s="30">
        <f>SUM(laps_times[[#This Row],[13]:[18]])</f>
        <v>1.5861990740740739E-2</v>
      </c>
      <c r="M86" s="30">
        <f>SUM(laps_times[[#This Row],[19]:[24]])</f>
        <v>1.5720289351851852E-2</v>
      </c>
      <c r="N86" s="30">
        <f>SUM(laps_times[[#This Row],[25]:[30]])</f>
        <v>1.6265370370370371E-2</v>
      </c>
      <c r="O86" s="30">
        <f>SUM(laps_times[[#This Row],[31]:[36]])</f>
        <v>1.6859814814814814E-2</v>
      </c>
      <c r="P86" s="30">
        <f>SUM(laps_times[[#This Row],[37]:[42]])</f>
        <v>1.6920613425925924E-2</v>
      </c>
      <c r="Q86" s="30">
        <f>SUM(laps_times[[#This Row],[43]:[48]])</f>
        <v>1.7413750000000002E-2</v>
      </c>
      <c r="R86" s="30">
        <f>SUM(laps_times[[#This Row],[49]:[54]])</f>
        <v>1.8137476851851853E-2</v>
      </c>
      <c r="S86" s="30">
        <f>SUM(laps_times[[#This Row],[55]:[60]])</f>
        <v>1.8398773148148147E-2</v>
      </c>
      <c r="T86" s="31">
        <f>SUM(laps_times[[#This Row],[61]:[63]])</f>
        <v>8.5843171296296292E-3</v>
      </c>
      <c r="U86" s="45">
        <f>IF(km4_splits_ranks[[#This Row],[0 - 4 ]]="DNF","DNF",RANK(km4_splits_ranks[[#This Row],[0 - 4 ]],km4_splits_ranks[0 - 4 ],1))</f>
        <v>86</v>
      </c>
      <c r="V86" s="46">
        <f>IF(km4_splits_ranks[[#This Row],[4 - 8 ]]="DNF","DNF",RANK(km4_splits_ranks[[#This Row],[4 - 8 ]],km4_splits_ranks[4 - 8 ],1))</f>
        <v>85</v>
      </c>
      <c r="W86" s="46">
        <f>IF(km4_splits_ranks[[#This Row],[8 - 12 ]]="DNF","DNF",RANK(km4_splits_ranks[[#This Row],[8 - 12 ]],km4_splits_ranks[8 - 12 ],1))</f>
        <v>89</v>
      </c>
      <c r="X86" s="46">
        <f>IF(km4_splits_ranks[[#This Row],[12 - 16 ]]="DNF","DNF",RANK(km4_splits_ranks[[#This Row],[12 - 16 ]],km4_splits_ranks[12 - 16 ],1))</f>
        <v>84</v>
      </c>
      <c r="Y86" s="46">
        <f>IF(km4_splits_ranks[[#This Row],[16 -20 ]]="DNF","DNF",RANK(km4_splits_ranks[[#This Row],[16 -20 ]],km4_splits_ranks[16 -20 ],1))</f>
        <v>86</v>
      </c>
      <c r="Z86" s="46">
        <f>IF(km4_splits_ranks[[#This Row],[20 - 24 ]]="DNF","DNF",RANK(km4_splits_ranks[[#This Row],[20 - 24 ]],km4_splits_ranks[20 - 24 ],1))</f>
        <v>84</v>
      </c>
      <c r="AA86" s="46">
        <f>IF(km4_splits_ranks[[#This Row],[24 - 28 ]]="DNF","DNF",RANK(km4_splits_ranks[[#This Row],[24 - 28 ]],km4_splits_ranks[24 - 28 ],1))</f>
        <v>77</v>
      </c>
      <c r="AB86" s="46">
        <f>IF(km4_splits_ranks[[#This Row],[28 - 32 ]]="DNF","DNF",RANK(km4_splits_ranks[[#This Row],[28 - 32 ]],km4_splits_ranks[28 - 32 ],1))</f>
        <v>79</v>
      </c>
      <c r="AC86" s="46">
        <f>IF(km4_splits_ranks[[#This Row],[32 - 36 ]]="DNF","DNF",RANK(km4_splits_ranks[[#This Row],[32 - 36 ]],km4_splits_ranks[32 - 36 ],1))</f>
        <v>76</v>
      </c>
      <c r="AD86" s="46">
        <f>IF(km4_splits_ranks[[#This Row],[36 - 40 ]]="DNF","DNF",RANK(km4_splits_ranks[[#This Row],[36 - 40 ]],km4_splits_ranks[36 - 40 ],1))</f>
        <v>73</v>
      </c>
      <c r="AE86" s="47">
        <f>IF(km4_splits_ranks[[#This Row],[40 - 42 ]]="DNF","DNF",RANK(km4_splits_ranks[[#This Row],[40 - 42 ]],km4_splits_ranks[40 - 42 ],1))</f>
        <v>65</v>
      </c>
      <c r="AF86" s="22">
        <f>km4_splits_ranks[[#This Row],[0 - 4 ]]</f>
        <v>1.5790219907407407E-2</v>
      </c>
      <c r="AG86" s="18">
        <f>IF(km4_splits_ranks[[#This Row],[4 - 8 ]]="DNF","DNF",km4_splits_ranks[[#This Row],[4 km]]+km4_splits_ranks[[#This Row],[4 - 8 ]])</f>
        <v>3.120111111111111E-2</v>
      </c>
      <c r="AH86" s="18">
        <f>IF(km4_splits_ranks[[#This Row],[8 - 12 ]]="DNF","DNF",km4_splits_ranks[[#This Row],[8 km]]+km4_splits_ranks[[#This Row],[8 - 12 ]])</f>
        <v>4.7063101851851849E-2</v>
      </c>
      <c r="AI86" s="18">
        <f>IF(km4_splits_ranks[[#This Row],[12 - 16 ]]="DNF","DNF",km4_splits_ranks[[#This Row],[12 km]]+km4_splits_ranks[[#This Row],[12 - 16 ]])</f>
        <v>6.2783391203703701E-2</v>
      </c>
      <c r="AJ86" s="18">
        <f>IF(km4_splits_ranks[[#This Row],[16 -20 ]]="DNF","DNF",km4_splits_ranks[[#This Row],[16 km]]+km4_splits_ranks[[#This Row],[16 -20 ]])</f>
        <v>7.9048761574074075E-2</v>
      </c>
      <c r="AK86" s="18">
        <f>IF(km4_splits_ranks[[#This Row],[20 - 24 ]]="DNF","DNF",km4_splits_ranks[[#This Row],[20 km]]+km4_splits_ranks[[#This Row],[20 - 24 ]])</f>
        <v>9.5908576388888889E-2</v>
      </c>
      <c r="AL86" s="18">
        <f>IF(km4_splits_ranks[[#This Row],[24 - 28 ]]="DNF","DNF",km4_splits_ranks[[#This Row],[24 km]]+km4_splits_ranks[[#This Row],[24 - 28 ]])</f>
        <v>0.11282918981481481</v>
      </c>
      <c r="AM86" s="18">
        <f>IF(km4_splits_ranks[[#This Row],[28 - 32 ]]="DNF","DNF",km4_splits_ranks[[#This Row],[28 km]]+km4_splits_ranks[[#This Row],[28 - 32 ]])</f>
        <v>0.1302429398148148</v>
      </c>
      <c r="AN86" s="18">
        <f>IF(km4_splits_ranks[[#This Row],[32 - 36 ]]="DNF","DNF",km4_splits_ranks[[#This Row],[32 km]]+km4_splits_ranks[[#This Row],[32 - 36 ]])</f>
        <v>0.14838041666666665</v>
      </c>
      <c r="AO86" s="18">
        <f>IF(km4_splits_ranks[[#This Row],[36 - 40 ]]="DNF","DNF",km4_splits_ranks[[#This Row],[36 km]]+km4_splits_ranks[[#This Row],[36 - 40 ]])</f>
        <v>0.16677918981481479</v>
      </c>
      <c r="AP86" s="23">
        <f>IF(km4_splits_ranks[[#This Row],[40 - 42 ]]="DNF","DNF",km4_splits_ranks[[#This Row],[40 km]]+km4_splits_ranks[[#This Row],[40 - 42 ]])</f>
        <v>0.17536350694444441</v>
      </c>
      <c r="AQ86" s="48">
        <f>IF(km4_splits_ranks[[#This Row],[4 km]]="DNF","DNF",RANK(km4_splits_ranks[[#This Row],[4 km]],km4_splits_ranks[4 km],1))</f>
        <v>86</v>
      </c>
      <c r="AR86" s="49">
        <f>IF(km4_splits_ranks[[#This Row],[8 km]]="DNF","DNF",RANK(km4_splits_ranks[[#This Row],[8 km]],km4_splits_ranks[8 km],1))</f>
        <v>86</v>
      </c>
      <c r="AS86" s="49">
        <f>IF(km4_splits_ranks[[#This Row],[12 km]]="DNF","DNF",RANK(km4_splits_ranks[[#This Row],[12 km]],km4_splits_ranks[12 km],1))</f>
        <v>87</v>
      </c>
      <c r="AT86" s="49">
        <f>IF(km4_splits_ranks[[#This Row],[16 km]]="DNF","DNF",RANK(km4_splits_ranks[[#This Row],[16 km]],km4_splits_ranks[16 km],1))</f>
        <v>86</v>
      </c>
      <c r="AU86" s="49">
        <f>IF(km4_splits_ranks[[#This Row],[20 km]]="DNF","DNF",RANK(km4_splits_ranks[[#This Row],[20 km]],km4_splits_ranks[20 km],1))</f>
        <v>85</v>
      </c>
      <c r="AV86" s="49">
        <f>IF(km4_splits_ranks[[#This Row],[24 km]]="DNF","DNF",RANK(km4_splits_ranks[[#This Row],[24 km]],km4_splits_ranks[24 km],1))</f>
        <v>83</v>
      </c>
      <c r="AW86" s="49">
        <f>IF(km4_splits_ranks[[#This Row],[28 km]]="DNF","DNF",RANK(km4_splits_ranks[[#This Row],[28 km]],km4_splits_ranks[28 km],1))</f>
        <v>83</v>
      </c>
      <c r="AX86" s="49">
        <f>IF(km4_splits_ranks[[#This Row],[32 km]]="DNF","DNF",RANK(km4_splits_ranks[[#This Row],[32 km]],km4_splits_ranks[32 km],1))</f>
        <v>84</v>
      </c>
      <c r="AY86" s="49">
        <f>IF(km4_splits_ranks[[#This Row],[36 km]]="DNF","DNF",RANK(km4_splits_ranks[[#This Row],[36 km]],km4_splits_ranks[36 km],1))</f>
        <v>83</v>
      </c>
      <c r="AZ86" s="49">
        <f>IF(km4_splits_ranks[[#This Row],[40 km]]="DNF","DNF",RANK(km4_splits_ranks[[#This Row],[40 km]],km4_splits_ranks[40 km],1))</f>
        <v>82</v>
      </c>
      <c r="BA86" s="49">
        <f>IF(km4_splits_ranks[[#This Row],[42 km]]="DNF","DNF",RANK(km4_splits_ranks[[#This Row],[42 km]],km4_splits_ranks[42 km],1))</f>
        <v>81</v>
      </c>
    </row>
    <row r="87" spans="2:53" x14ac:dyDescent="0.2">
      <c r="B87" s="4">
        <f>laps_times[[#This Row],[poř]]</f>
        <v>82</v>
      </c>
      <c r="C87" s="1">
        <f>laps_times[[#This Row],[s.č.]]</f>
        <v>28</v>
      </c>
      <c r="D87" s="1" t="str">
        <f>laps_times[[#This Row],[jméno]]</f>
        <v>Vacarda Vladimír</v>
      </c>
      <c r="E87" s="2">
        <f>laps_times[[#This Row],[roč]]</f>
        <v>1959</v>
      </c>
      <c r="F87" s="2" t="str">
        <f>laps_times[[#This Row],[kat]]</f>
        <v>MC</v>
      </c>
      <c r="G87" s="2">
        <f>laps_times[[#This Row],[poř_kat]]</f>
        <v>17</v>
      </c>
      <c r="H87" s="1" t="str">
        <f>laps_times[[#This Row],[klub]]</f>
        <v>AC Slovan Liberec</v>
      </c>
      <c r="I87" s="6">
        <f>laps_times[[#This Row],[celk. čas]]</f>
        <v>0.17630820601851852</v>
      </c>
      <c r="J87" s="29">
        <f>SUM(laps_times[[#This Row],[1]:[6]])</f>
        <v>1.4304675925925926E-2</v>
      </c>
      <c r="K87" s="30">
        <f>SUM(laps_times[[#This Row],[7]:[12]])</f>
        <v>1.3978333333333334E-2</v>
      </c>
      <c r="L87" s="30">
        <f>SUM(laps_times[[#This Row],[13]:[18]])</f>
        <v>1.4437777777777777E-2</v>
      </c>
      <c r="M87" s="30">
        <f>SUM(laps_times[[#This Row],[19]:[24]])</f>
        <v>1.5580787037037037E-2</v>
      </c>
      <c r="N87" s="30">
        <f>SUM(laps_times[[#This Row],[25]:[30]])</f>
        <v>1.5385046296296296E-2</v>
      </c>
      <c r="O87" s="30">
        <f>SUM(laps_times[[#This Row],[31]:[36]])</f>
        <v>1.6324803240740739E-2</v>
      </c>
      <c r="P87" s="30">
        <f>SUM(laps_times[[#This Row],[37]:[42]])</f>
        <v>1.7301655092592592E-2</v>
      </c>
      <c r="Q87" s="30">
        <f>SUM(laps_times[[#This Row],[43]:[48]])</f>
        <v>1.8708668981481484E-2</v>
      </c>
      <c r="R87" s="30">
        <f>SUM(laps_times[[#This Row],[49]:[54]])</f>
        <v>1.9148414351851852E-2</v>
      </c>
      <c r="S87" s="30">
        <f>SUM(laps_times[[#This Row],[55]:[60]])</f>
        <v>2.0886782407407406E-2</v>
      </c>
      <c r="T87" s="31">
        <f>SUM(laps_times[[#This Row],[61]:[63]])</f>
        <v>1.0251261574074074E-2</v>
      </c>
      <c r="U87" s="45">
        <f>IF(km4_splits_ranks[[#This Row],[0 - 4 ]]="DNF","DNF",RANK(km4_splits_ranks[[#This Row],[0 - 4 ]],km4_splits_ranks[0 - 4 ],1))</f>
        <v>55</v>
      </c>
      <c r="V87" s="46">
        <f>IF(km4_splits_ranks[[#This Row],[4 - 8 ]]="DNF","DNF",RANK(km4_splits_ranks[[#This Row],[4 - 8 ]],km4_splits_ranks[4 - 8 ],1))</f>
        <v>63</v>
      </c>
      <c r="W87" s="46">
        <f>IF(km4_splits_ranks[[#This Row],[8 - 12 ]]="DNF","DNF",RANK(km4_splits_ranks[[#This Row],[8 - 12 ]],km4_splits_ranks[8 - 12 ],1))</f>
        <v>71</v>
      </c>
      <c r="X87" s="46">
        <f>IF(km4_splits_ranks[[#This Row],[12 - 16 ]]="DNF","DNF",RANK(km4_splits_ranks[[#This Row],[12 - 16 ]],km4_splits_ranks[12 - 16 ],1))</f>
        <v>83</v>
      </c>
      <c r="Y87" s="46">
        <f>IF(km4_splits_ranks[[#This Row],[16 -20 ]]="DNF","DNF",RANK(km4_splits_ranks[[#This Row],[16 -20 ]],km4_splits_ranks[16 -20 ],1))</f>
        <v>74</v>
      </c>
      <c r="Z87" s="46">
        <f>IF(km4_splits_ranks[[#This Row],[20 - 24 ]]="DNF","DNF",RANK(km4_splits_ranks[[#This Row],[20 - 24 ]],km4_splits_ranks[20 - 24 ],1))</f>
        <v>79</v>
      </c>
      <c r="AA87" s="46">
        <f>IF(km4_splits_ranks[[#This Row],[24 - 28 ]]="DNF","DNF",RANK(km4_splits_ranks[[#This Row],[24 - 28 ]],km4_splits_ranks[24 - 28 ],1))</f>
        <v>84</v>
      </c>
      <c r="AB87" s="46">
        <f>IF(km4_splits_ranks[[#This Row],[28 - 32 ]]="DNF","DNF",RANK(km4_splits_ranks[[#This Row],[28 - 32 ]],km4_splits_ranks[28 - 32 ],1))</f>
        <v>87</v>
      </c>
      <c r="AC87" s="46">
        <f>IF(km4_splits_ranks[[#This Row],[32 - 36 ]]="DNF","DNF",RANK(km4_splits_ranks[[#This Row],[32 - 36 ]],km4_splits_ranks[32 - 36 ],1))</f>
        <v>85</v>
      </c>
      <c r="AD87" s="46">
        <f>IF(km4_splits_ranks[[#This Row],[36 - 40 ]]="DNF","DNF",RANK(km4_splits_ranks[[#This Row],[36 - 40 ]],km4_splits_ranks[36 - 40 ],1))</f>
        <v>92</v>
      </c>
      <c r="AE87" s="47">
        <f>IF(km4_splits_ranks[[#This Row],[40 - 42 ]]="DNF","DNF",RANK(km4_splits_ranks[[#This Row],[40 - 42 ]],km4_splits_ranks[40 - 42 ],1))</f>
        <v>95</v>
      </c>
      <c r="AF87" s="22">
        <f>km4_splits_ranks[[#This Row],[0 - 4 ]]</f>
        <v>1.4304675925925926E-2</v>
      </c>
      <c r="AG87" s="18">
        <f>IF(km4_splits_ranks[[#This Row],[4 - 8 ]]="DNF","DNF",km4_splits_ranks[[#This Row],[4 km]]+km4_splits_ranks[[#This Row],[4 - 8 ]])</f>
        <v>2.8283009259259258E-2</v>
      </c>
      <c r="AH87" s="18">
        <f>IF(km4_splits_ranks[[#This Row],[8 - 12 ]]="DNF","DNF",km4_splits_ranks[[#This Row],[8 km]]+km4_splits_ranks[[#This Row],[8 - 12 ]])</f>
        <v>4.2720787037037036E-2</v>
      </c>
      <c r="AI87" s="18">
        <f>IF(km4_splits_ranks[[#This Row],[12 - 16 ]]="DNF","DNF",km4_splits_ranks[[#This Row],[12 km]]+km4_splits_ranks[[#This Row],[12 - 16 ]])</f>
        <v>5.8301574074074075E-2</v>
      </c>
      <c r="AJ87" s="18">
        <f>IF(km4_splits_ranks[[#This Row],[16 -20 ]]="DNF","DNF",km4_splits_ranks[[#This Row],[16 km]]+km4_splits_ranks[[#This Row],[16 -20 ]])</f>
        <v>7.3686620370370368E-2</v>
      </c>
      <c r="AK87" s="18">
        <f>IF(km4_splits_ranks[[#This Row],[20 - 24 ]]="DNF","DNF",km4_splits_ranks[[#This Row],[20 km]]+km4_splits_ranks[[#This Row],[20 - 24 ]])</f>
        <v>9.0011423611111113E-2</v>
      </c>
      <c r="AL87" s="18">
        <f>IF(km4_splits_ranks[[#This Row],[24 - 28 ]]="DNF","DNF",km4_splits_ranks[[#This Row],[24 km]]+km4_splits_ranks[[#This Row],[24 - 28 ]])</f>
        <v>0.10731307870370371</v>
      </c>
      <c r="AM87" s="18">
        <f>IF(km4_splits_ranks[[#This Row],[28 - 32 ]]="DNF","DNF",km4_splits_ranks[[#This Row],[28 km]]+km4_splits_ranks[[#This Row],[28 - 32 ]])</f>
        <v>0.1260217476851852</v>
      </c>
      <c r="AN87" s="18">
        <f>IF(km4_splits_ranks[[#This Row],[32 - 36 ]]="DNF","DNF",km4_splits_ranks[[#This Row],[32 km]]+km4_splits_ranks[[#This Row],[32 - 36 ]])</f>
        <v>0.14517016203703706</v>
      </c>
      <c r="AO87" s="18">
        <f>IF(km4_splits_ranks[[#This Row],[36 - 40 ]]="DNF","DNF",km4_splits_ranks[[#This Row],[36 km]]+km4_splits_ranks[[#This Row],[36 - 40 ]])</f>
        <v>0.16605694444444447</v>
      </c>
      <c r="AP87" s="23">
        <f>IF(km4_splits_ranks[[#This Row],[40 - 42 ]]="DNF","DNF",km4_splits_ranks[[#This Row],[40 km]]+km4_splits_ranks[[#This Row],[40 - 42 ]])</f>
        <v>0.17630820601851854</v>
      </c>
      <c r="AQ87" s="48">
        <f>IF(km4_splits_ranks[[#This Row],[4 km]]="DNF","DNF",RANK(km4_splits_ranks[[#This Row],[4 km]],km4_splits_ranks[4 km],1))</f>
        <v>55</v>
      </c>
      <c r="AR87" s="49">
        <f>IF(km4_splits_ranks[[#This Row],[8 km]]="DNF","DNF",RANK(km4_splits_ranks[[#This Row],[8 km]],km4_splits_ranks[8 km],1))</f>
        <v>57</v>
      </c>
      <c r="AS87" s="49">
        <f>IF(km4_splits_ranks[[#This Row],[12 km]]="DNF","DNF",RANK(km4_splits_ranks[[#This Row],[12 km]],km4_splits_ranks[12 km],1))</f>
        <v>65</v>
      </c>
      <c r="AT87" s="49">
        <f>IF(km4_splits_ranks[[#This Row],[16 km]]="DNF","DNF",RANK(km4_splits_ranks[[#This Row],[16 km]],km4_splits_ranks[16 km],1))</f>
        <v>73</v>
      </c>
      <c r="AU87" s="49">
        <f>IF(km4_splits_ranks[[#This Row],[20 km]]="DNF","DNF",RANK(km4_splits_ranks[[#This Row],[20 km]],km4_splits_ranks[20 km],1))</f>
        <v>72</v>
      </c>
      <c r="AV87" s="49">
        <f>IF(km4_splits_ranks[[#This Row],[24 km]]="DNF","DNF",RANK(km4_splits_ranks[[#This Row],[24 km]],km4_splits_ranks[24 km],1))</f>
        <v>73</v>
      </c>
      <c r="AW87" s="49">
        <f>IF(km4_splits_ranks[[#This Row],[28 km]]="DNF","DNF",RANK(km4_splits_ranks[[#This Row],[28 km]],km4_splits_ranks[28 km],1))</f>
        <v>75</v>
      </c>
      <c r="AX87" s="49">
        <f>IF(km4_splits_ranks[[#This Row],[32 km]]="DNF","DNF",RANK(km4_splits_ranks[[#This Row],[32 km]],km4_splits_ranks[32 km],1))</f>
        <v>76</v>
      </c>
      <c r="AY87" s="49">
        <f>IF(km4_splits_ranks[[#This Row],[36 km]]="DNF","DNF",RANK(km4_splits_ranks[[#This Row],[36 km]],km4_splits_ranks[36 km],1))</f>
        <v>79</v>
      </c>
      <c r="AZ87" s="49">
        <f>IF(km4_splits_ranks[[#This Row],[40 km]]="DNF","DNF",RANK(km4_splits_ranks[[#This Row],[40 km]],km4_splits_ranks[40 km],1))</f>
        <v>81</v>
      </c>
      <c r="BA87" s="49">
        <f>IF(km4_splits_ranks[[#This Row],[42 km]]="DNF","DNF",RANK(km4_splits_ranks[[#This Row],[42 km]],km4_splits_ranks[42 km],1))</f>
        <v>82</v>
      </c>
    </row>
    <row r="88" spans="2:53" x14ac:dyDescent="0.2">
      <c r="B88" s="4">
        <f>laps_times[[#This Row],[poř]]</f>
        <v>83</v>
      </c>
      <c r="C88" s="1">
        <f>laps_times[[#This Row],[s.č.]]</f>
        <v>132</v>
      </c>
      <c r="D88" s="1" t="str">
        <f>laps_times[[#This Row],[jméno]]</f>
        <v>Sikorski Witold</v>
      </c>
      <c r="E88" s="2">
        <f>laps_times[[#This Row],[roč]]</f>
        <v>1961</v>
      </c>
      <c r="F88" s="2" t="str">
        <f>laps_times[[#This Row],[kat]]</f>
        <v>MC</v>
      </c>
      <c r="G88" s="2">
        <f>laps_times[[#This Row],[poř_kat]]</f>
        <v>18</v>
      </c>
      <c r="H88" s="1" t="str">
        <f>laps_times[[#This Row],[klub]]</f>
        <v>-</v>
      </c>
      <c r="I88" s="6">
        <f>laps_times[[#This Row],[celk. čas]]</f>
        <v>0.17707884259259257</v>
      </c>
      <c r="J88" s="29">
        <f>SUM(laps_times[[#This Row],[1]:[6]])</f>
        <v>1.4952002314814816E-2</v>
      </c>
      <c r="K88" s="30">
        <f>SUM(laps_times[[#This Row],[7]:[12]])</f>
        <v>1.5022592592592593E-2</v>
      </c>
      <c r="L88" s="30">
        <f>SUM(laps_times[[#This Row],[13]:[18]])</f>
        <v>1.5122731481481482E-2</v>
      </c>
      <c r="M88" s="30">
        <f>SUM(laps_times[[#This Row],[19]:[24]])</f>
        <v>1.5447962962962962E-2</v>
      </c>
      <c r="N88" s="30">
        <f>SUM(laps_times[[#This Row],[25]:[30]])</f>
        <v>1.5824178240740741E-2</v>
      </c>
      <c r="O88" s="30">
        <f>SUM(laps_times[[#This Row],[31]:[36]])</f>
        <v>1.686834490740741E-2</v>
      </c>
      <c r="P88" s="30">
        <f>SUM(laps_times[[#This Row],[37]:[42]])</f>
        <v>1.7629259259259258E-2</v>
      </c>
      <c r="Q88" s="30">
        <f>SUM(laps_times[[#This Row],[43]:[48]])</f>
        <v>1.8103958333333333E-2</v>
      </c>
      <c r="R88" s="30">
        <f>SUM(laps_times[[#This Row],[49]:[54]])</f>
        <v>1.9304027777777781E-2</v>
      </c>
      <c r="S88" s="30">
        <f>SUM(laps_times[[#This Row],[55]:[60]])</f>
        <v>1.9192337962962963E-2</v>
      </c>
      <c r="T88" s="31">
        <f>SUM(laps_times[[#This Row],[61]:[63]])</f>
        <v>9.6114467592592588E-3</v>
      </c>
      <c r="U88" s="45">
        <f>IF(km4_splits_ranks[[#This Row],[0 - 4 ]]="DNF","DNF",RANK(km4_splits_ranks[[#This Row],[0 - 4 ]],km4_splits_ranks[0 - 4 ],1))</f>
        <v>73</v>
      </c>
      <c r="V88" s="46">
        <f>IF(km4_splits_ranks[[#This Row],[4 - 8 ]]="DNF","DNF",RANK(km4_splits_ranks[[#This Row],[4 - 8 ]],km4_splits_ranks[4 - 8 ],1))</f>
        <v>83</v>
      </c>
      <c r="W88" s="46">
        <f>IF(km4_splits_ranks[[#This Row],[8 - 12 ]]="DNF","DNF",RANK(km4_splits_ranks[[#This Row],[8 - 12 ]],km4_splits_ranks[8 - 12 ],1))</f>
        <v>82</v>
      </c>
      <c r="X88" s="46">
        <f>IF(km4_splits_ranks[[#This Row],[12 - 16 ]]="DNF","DNF",RANK(km4_splits_ranks[[#This Row],[12 - 16 ]],km4_splits_ranks[12 - 16 ],1))</f>
        <v>79</v>
      </c>
      <c r="Y88" s="46">
        <f>IF(km4_splits_ranks[[#This Row],[16 -20 ]]="DNF","DNF",RANK(km4_splits_ranks[[#This Row],[16 -20 ]],km4_splits_ranks[16 -20 ],1))</f>
        <v>81</v>
      </c>
      <c r="Z88" s="46">
        <f>IF(km4_splits_ranks[[#This Row],[20 - 24 ]]="DNF","DNF",RANK(km4_splits_ranks[[#This Row],[20 - 24 ]],km4_splits_ranks[20 - 24 ],1))</f>
        <v>85</v>
      </c>
      <c r="AA88" s="46">
        <f>IF(km4_splits_ranks[[#This Row],[24 - 28 ]]="DNF","DNF",RANK(km4_splits_ranks[[#This Row],[24 - 28 ]],km4_splits_ranks[24 - 28 ],1))</f>
        <v>85</v>
      </c>
      <c r="AB88" s="46">
        <f>IF(km4_splits_ranks[[#This Row],[28 - 32 ]]="DNF","DNF",RANK(km4_splits_ranks[[#This Row],[28 - 32 ]],km4_splits_ranks[28 - 32 ],1))</f>
        <v>83</v>
      </c>
      <c r="AC88" s="46">
        <f>IF(km4_splits_ranks[[#This Row],[32 - 36 ]]="DNF","DNF",RANK(km4_splits_ranks[[#This Row],[32 - 36 ]],km4_splits_ranks[32 - 36 ],1))</f>
        <v>87</v>
      </c>
      <c r="AD88" s="46">
        <f>IF(km4_splits_ranks[[#This Row],[36 - 40 ]]="DNF","DNF",RANK(km4_splits_ranks[[#This Row],[36 - 40 ]],km4_splits_ranks[36 - 40 ],1))</f>
        <v>80</v>
      </c>
      <c r="AE88" s="47">
        <f>IF(km4_splits_ranks[[#This Row],[40 - 42 ]]="DNF","DNF",RANK(km4_splits_ranks[[#This Row],[40 - 42 ]],km4_splits_ranks[40 - 42 ],1))</f>
        <v>89</v>
      </c>
      <c r="AF88" s="22">
        <f>km4_splits_ranks[[#This Row],[0 - 4 ]]</f>
        <v>1.4952002314814816E-2</v>
      </c>
      <c r="AG88" s="18">
        <f>IF(km4_splits_ranks[[#This Row],[4 - 8 ]]="DNF","DNF",km4_splits_ranks[[#This Row],[4 km]]+km4_splits_ranks[[#This Row],[4 - 8 ]])</f>
        <v>2.9974594907407406E-2</v>
      </c>
      <c r="AH88" s="18">
        <f>IF(km4_splits_ranks[[#This Row],[8 - 12 ]]="DNF","DNF",km4_splits_ranks[[#This Row],[8 km]]+km4_splits_ranks[[#This Row],[8 - 12 ]])</f>
        <v>4.5097326388888886E-2</v>
      </c>
      <c r="AI88" s="18">
        <f>IF(km4_splits_ranks[[#This Row],[12 - 16 ]]="DNF","DNF",km4_splits_ranks[[#This Row],[12 km]]+km4_splits_ranks[[#This Row],[12 - 16 ]])</f>
        <v>6.0545289351851848E-2</v>
      </c>
      <c r="AJ88" s="18">
        <f>IF(km4_splits_ranks[[#This Row],[16 -20 ]]="DNF","DNF",km4_splits_ranks[[#This Row],[16 km]]+km4_splits_ranks[[#This Row],[16 -20 ]])</f>
        <v>7.6369467592592583E-2</v>
      </c>
      <c r="AK88" s="18">
        <f>IF(km4_splits_ranks[[#This Row],[20 - 24 ]]="DNF","DNF",km4_splits_ranks[[#This Row],[20 km]]+km4_splits_ranks[[#This Row],[20 - 24 ]])</f>
        <v>9.3237812499999989E-2</v>
      </c>
      <c r="AL88" s="18">
        <f>IF(km4_splits_ranks[[#This Row],[24 - 28 ]]="DNF","DNF",km4_splits_ranks[[#This Row],[24 km]]+km4_splits_ranks[[#This Row],[24 - 28 ]])</f>
        <v>0.11086707175925925</v>
      </c>
      <c r="AM88" s="18">
        <f>IF(km4_splits_ranks[[#This Row],[28 - 32 ]]="DNF","DNF",km4_splits_ranks[[#This Row],[28 km]]+km4_splits_ranks[[#This Row],[28 - 32 ]])</f>
        <v>0.12897103009259259</v>
      </c>
      <c r="AN88" s="18">
        <f>IF(km4_splits_ranks[[#This Row],[32 - 36 ]]="DNF","DNF",km4_splits_ranks[[#This Row],[32 km]]+km4_splits_ranks[[#This Row],[32 - 36 ]])</f>
        <v>0.14827505787037037</v>
      </c>
      <c r="AO88" s="18">
        <f>IF(km4_splits_ranks[[#This Row],[36 - 40 ]]="DNF","DNF",km4_splits_ranks[[#This Row],[36 km]]+km4_splits_ranks[[#This Row],[36 - 40 ]])</f>
        <v>0.16746739583333334</v>
      </c>
      <c r="AP88" s="23">
        <f>IF(km4_splits_ranks[[#This Row],[40 - 42 ]]="DNF","DNF",km4_splits_ranks[[#This Row],[40 km]]+km4_splits_ranks[[#This Row],[40 - 42 ]])</f>
        <v>0.1770788425925926</v>
      </c>
      <c r="AQ88" s="48">
        <f>IF(km4_splits_ranks[[#This Row],[4 km]]="DNF","DNF",RANK(km4_splits_ranks[[#This Row],[4 km]],km4_splits_ranks[4 km],1))</f>
        <v>73</v>
      </c>
      <c r="AR88" s="49">
        <f>IF(km4_splits_ranks[[#This Row],[8 km]]="DNF","DNF",RANK(km4_splits_ranks[[#This Row],[8 km]],km4_splits_ranks[8 km],1))</f>
        <v>78</v>
      </c>
      <c r="AS88" s="49">
        <f>IF(km4_splits_ranks[[#This Row],[12 km]]="DNF","DNF",RANK(km4_splits_ranks[[#This Row],[12 km]],km4_splits_ranks[12 km],1))</f>
        <v>78</v>
      </c>
      <c r="AT88" s="49">
        <f>IF(km4_splits_ranks[[#This Row],[16 km]]="DNF","DNF",RANK(km4_splits_ranks[[#This Row],[16 km]],km4_splits_ranks[16 km],1))</f>
        <v>78</v>
      </c>
      <c r="AU88" s="49">
        <f>IF(km4_splits_ranks[[#This Row],[20 km]]="DNF","DNF",RANK(km4_splits_ranks[[#This Row],[20 km]],km4_splits_ranks[20 km],1))</f>
        <v>80</v>
      </c>
      <c r="AV88" s="49">
        <f>IF(km4_splits_ranks[[#This Row],[24 km]]="DNF","DNF",RANK(km4_splits_ranks[[#This Row],[24 km]],km4_splits_ranks[24 km],1))</f>
        <v>79</v>
      </c>
      <c r="AW88" s="49">
        <f>IF(km4_splits_ranks[[#This Row],[28 km]]="DNF","DNF",RANK(km4_splits_ranks[[#This Row],[28 km]],km4_splits_ranks[28 km],1))</f>
        <v>79</v>
      </c>
      <c r="AX88" s="49">
        <f>IF(km4_splits_ranks[[#This Row],[32 km]]="DNF","DNF",RANK(km4_splits_ranks[[#This Row],[32 km]],km4_splits_ranks[32 km],1))</f>
        <v>82</v>
      </c>
      <c r="AY88" s="49">
        <f>IF(km4_splits_ranks[[#This Row],[36 km]]="DNF","DNF",RANK(km4_splits_ranks[[#This Row],[36 km]],km4_splits_ranks[36 km],1))</f>
        <v>82</v>
      </c>
      <c r="AZ88" s="49">
        <f>IF(km4_splits_ranks[[#This Row],[40 km]]="DNF","DNF",RANK(km4_splits_ranks[[#This Row],[40 km]],km4_splits_ranks[40 km],1))</f>
        <v>83</v>
      </c>
      <c r="BA88" s="49">
        <f>IF(km4_splits_ranks[[#This Row],[42 km]]="DNF","DNF",RANK(km4_splits_ranks[[#This Row],[42 km]],km4_splits_ranks[42 km],1))</f>
        <v>83</v>
      </c>
    </row>
    <row r="89" spans="2:53" x14ac:dyDescent="0.2">
      <c r="B89" s="4">
        <f>laps_times[[#This Row],[poř]]</f>
        <v>84</v>
      </c>
      <c r="C89" s="1">
        <f>laps_times[[#This Row],[s.č.]]</f>
        <v>18</v>
      </c>
      <c r="D89" s="1" t="str">
        <f>laps_times[[#This Row],[jméno]]</f>
        <v>Sadílek Václav</v>
      </c>
      <c r="E89" s="2">
        <f>laps_times[[#This Row],[roč]]</f>
        <v>1950</v>
      </c>
      <c r="F89" s="2" t="str">
        <f>laps_times[[#This Row],[kat]]</f>
        <v>MD</v>
      </c>
      <c r="G89" s="2">
        <f>laps_times[[#This Row],[poř_kat]]</f>
        <v>5</v>
      </c>
      <c r="H89" s="1" t="str">
        <f>laps_times[[#This Row],[klub]]</f>
        <v>-</v>
      </c>
      <c r="I89" s="6">
        <f>laps_times[[#This Row],[celk. čas]]</f>
        <v>0.17742596064814817</v>
      </c>
      <c r="J89" s="29">
        <f>SUM(laps_times[[#This Row],[1]:[6]])</f>
        <v>1.5332974537037037E-2</v>
      </c>
      <c r="K89" s="30">
        <f>SUM(laps_times[[#This Row],[7]:[12]])</f>
        <v>1.4872615740740742E-2</v>
      </c>
      <c r="L89" s="30">
        <f>SUM(laps_times[[#This Row],[13]:[18]])</f>
        <v>1.5069756944444445E-2</v>
      </c>
      <c r="M89" s="30">
        <f>SUM(laps_times[[#This Row],[19]:[24]])</f>
        <v>1.5293564814814814E-2</v>
      </c>
      <c r="N89" s="30">
        <f>SUM(laps_times[[#This Row],[25]:[30]])</f>
        <v>1.5522129629629631E-2</v>
      </c>
      <c r="O89" s="30">
        <f>SUM(laps_times[[#This Row],[31]:[36]])</f>
        <v>1.6357858796296296E-2</v>
      </c>
      <c r="P89" s="30">
        <f>SUM(laps_times[[#This Row],[37]:[42]])</f>
        <v>1.7678148148148148E-2</v>
      </c>
      <c r="Q89" s="30">
        <f>SUM(laps_times[[#This Row],[43]:[48]])</f>
        <v>1.8648657407407405E-2</v>
      </c>
      <c r="R89" s="30">
        <f>SUM(laps_times[[#This Row],[49]:[54]])</f>
        <v>2.0842673611111112E-2</v>
      </c>
      <c r="S89" s="30">
        <f>SUM(laps_times[[#This Row],[55]:[60]])</f>
        <v>1.9023981481481482E-2</v>
      </c>
      <c r="T89" s="31">
        <f>SUM(laps_times[[#This Row],[61]:[63]])</f>
        <v>8.7835995370370359E-3</v>
      </c>
      <c r="U89" s="45">
        <f>IF(km4_splits_ranks[[#This Row],[0 - 4 ]]="DNF","DNF",RANK(km4_splits_ranks[[#This Row],[0 - 4 ]],km4_splits_ranks[0 - 4 ],1))</f>
        <v>78</v>
      </c>
      <c r="V89" s="46">
        <f>IF(km4_splits_ranks[[#This Row],[4 - 8 ]]="DNF","DNF",RANK(km4_splits_ranks[[#This Row],[4 - 8 ]],km4_splits_ranks[4 - 8 ],1))</f>
        <v>81</v>
      </c>
      <c r="W89" s="46">
        <f>IF(km4_splits_ranks[[#This Row],[8 - 12 ]]="DNF","DNF",RANK(km4_splits_ranks[[#This Row],[8 - 12 ]],km4_splits_ranks[8 - 12 ],1))</f>
        <v>79</v>
      </c>
      <c r="X89" s="46">
        <f>IF(km4_splits_ranks[[#This Row],[12 - 16 ]]="DNF","DNF",RANK(km4_splits_ranks[[#This Row],[12 - 16 ]],km4_splits_ranks[12 - 16 ],1))</f>
        <v>75</v>
      </c>
      <c r="Y89" s="46">
        <f>IF(km4_splits_ranks[[#This Row],[16 -20 ]]="DNF","DNF",RANK(km4_splits_ranks[[#This Row],[16 -20 ]],km4_splits_ranks[16 -20 ],1))</f>
        <v>78</v>
      </c>
      <c r="Z89" s="46">
        <f>IF(km4_splits_ranks[[#This Row],[20 - 24 ]]="DNF","DNF",RANK(km4_splits_ranks[[#This Row],[20 - 24 ]],km4_splits_ranks[20 - 24 ],1))</f>
        <v>80</v>
      </c>
      <c r="AA89" s="46">
        <f>IF(km4_splits_ranks[[#This Row],[24 - 28 ]]="DNF","DNF",RANK(km4_splits_ranks[[#This Row],[24 - 28 ]],km4_splits_ranks[24 - 28 ],1))</f>
        <v>86</v>
      </c>
      <c r="AB89" s="46">
        <f>IF(km4_splits_ranks[[#This Row],[28 - 32 ]]="DNF","DNF",RANK(km4_splits_ranks[[#This Row],[28 - 32 ]],km4_splits_ranks[28 - 32 ],1))</f>
        <v>86</v>
      </c>
      <c r="AC89" s="46">
        <f>IF(km4_splits_ranks[[#This Row],[32 - 36 ]]="DNF","DNF",RANK(km4_splits_ranks[[#This Row],[32 - 36 ]],km4_splits_ranks[32 - 36 ],1))</f>
        <v>93</v>
      </c>
      <c r="AD89" s="46">
        <f>IF(km4_splits_ranks[[#This Row],[36 - 40 ]]="DNF","DNF",RANK(km4_splits_ranks[[#This Row],[36 - 40 ]],km4_splits_ranks[36 - 40 ],1))</f>
        <v>78</v>
      </c>
      <c r="AE89" s="47">
        <f>IF(km4_splits_ranks[[#This Row],[40 - 42 ]]="DNF","DNF",RANK(km4_splits_ranks[[#This Row],[40 - 42 ]],km4_splits_ranks[40 - 42 ],1))</f>
        <v>71</v>
      </c>
      <c r="AF89" s="22">
        <f>km4_splits_ranks[[#This Row],[0 - 4 ]]</f>
        <v>1.5332974537037037E-2</v>
      </c>
      <c r="AG89" s="18">
        <f>IF(km4_splits_ranks[[#This Row],[4 - 8 ]]="DNF","DNF",km4_splits_ranks[[#This Row],[4 km]]+km4_splits_ranks[[#This Row],[4 - 8 ]])</f>
        <v>3.0205590277777777E-2</v>
      </c>
      <c r="AH89" s="18">
        <f>IF(km4_splits_ranks[[#This Row],[8 - 12 ]]="DNF","DNF",km4_splits_ranks[[#This Row],[8 km]]+km4_splits_ranks[[#This Row],[8 - 12 ]])</f>
        <v>4.527534722222222E-2</v>
      </c>
      <c r="AI89" s="18">
        <f>IF(km4_splits_ranks[[#This Row],[12 - 16 ]]="DNF","DNF",km4_splits_ranks[[#This Row],[12 km]]+km4_splits_ranks[[#This Row],[12 - 16 ]])</f>
        <v>6.0568912037037036E-2</v>
      </c>
      <c r="AJ89" s="18">
        <f>IF(km4_splits_ranks[[#This Row],[16 -20 ]]="DNF","DNF",km4_splits_ranks[[#This Row],[16 km]]+km4_splits_ranks[[#This Row],[16 -20 ]])</f>
        <v>7.6091041666666664E-2</v>
      </c>
      <c r="AK89" s="18">
        <f>IF(km4_splits_ranks[[#This Row],[20 - 24 ]]="DNF","DNF",km4_splits_ranks[[#This Row],[20 km]]+km4_splits_ranks[[#This Row],[20 - 24 ]])</f>
        <v>9.244890046296296E-2</v>
      </c>
      <c r="AL89" s="18">
        <f>IF(km4_splits_ranks[[#This Row],[24 - 28 ]]="DNF","DNF",km4_splits_ranks[[#This Row],[24 km]]+km4_splits_ranks[[#This Row],[24 - 28 ]])</f>
        <v>0.11012704861111111</v>
      </c>
      <c r="AM89" s="18">
        <f>IF(km4_splits_ranks[[#This Row],[28 - 32 ]]="DNF","DNF",km4_splits_ranks[[#This Row],[28 km]]+km4_splits_ranks[[#This Row],[28 - 32 ]])</f>
        <v>0.12877570601851851</v>
      </c>
      <c r="AN89" s="18">
        <f>IF(km4_splits_ranks[[#This Row],[32 - 36 ]]="DNF","DNF",km4_splits_ranks[[#This Row],[32 km]]+km4_splits_ranks[[#This Row],[32 - 36 ]])</f>
        <v>0.14961837962962962</v>
      </c>
      <c r="AO89" s="18">
        <f>IF(km4_splits_ranks[[#This Row],[36 - 40 ]]="DNF","DNF",km4_splits_ranks[[#This Row],[36 km]]+km4_splits_ranks[[#This Row],[36 - 40 ]])</f>
        <v>0.16864236111111111</v>
      </c>
      <c r="AP89" s="23">
        <f>IF(km4_splits_ranks[[#This Row],[40 - 42 ]]="DNF","DNF",km4_splits_ranks[[#This Row],[40 km]]+km4_splits_ranks[[#This Row],[40 - 42 ]])</f>
        <v>0.17742596064814814</v>
      </c>
      <c r="AQ89" s="48">
        <f>IF(km4_splits_ranks[[#This Row],[4 km]]="DNF","DNF",RANK(km4_splits_ranks[[#This Row],[4 km]],km4_splits_ranks[4 km],1))</f>
        <v>78</v>
      </c>
      <c r="AR89" s="49">
        <f>IF(km4_splits_ranks[[#This Row],[8 km]]="DNF","DNF",RANK(km4_splits_ranks[[#This Row],[8 km]],km4_splits_ranks[8 km],1))</f>
        <v>79</v>
      </c>
      <c r="AS89" s="49">
        <f>IF(km4_splits_ranks[[#This Row],[12 km]]="DNF","DNF",RANK(km4_splits_ranks[[#This Row],[12 km]],km4_splits_ranks[12 km],1))</f>
        <v>82</v>
      </c>
      <c r="AT89" s="49">
        <f>IF(km4_splits_ranks[[#This Row],[16 km]]="DNF","DNF",RANK(km4_splits_ranks[[#This Row],[16 km]],km4_splits_ranks[16 km],1))</f>
        <v>81</v>
      </c>
      <c r="AU89" s="49">
        <f>IF(km4_splits_ranks[[#This Row],[20 km]]="DNF","DNF",RANK(km4_splits_ranks[[#This Row],[20 km]],km4_splits_ranks[20 km],1))</f>
        <v>79</v>
      </c>
      <c r="AV89" s="49">
        <f>IF(km4_splits_ranks[[#This Row],[24 km]]="DNF","DNF",RANK(km4_splits_ranks[[#This Row],[24 km]],km4_splits_ranks[24 km],1))</f>
        <v>78</v>
      </c>
      <c r="AW89" s="49">
        <f>IF(km4_splits_ranks[[#This Row],[28 km]]="DNF","DNF",RANK(km4_splits_ranks[[#This Row],[28 km]],km4_splits_ranks[28 km],1))</f>
        <v>78</v>
      </c>
      <c r="AX89" s="49">
        <f>IF(km4_splits_ranks[[#This Row],[32 km]]="DNF","DNF",RANK(km4_splits_ranks[[#This Row],[32 km]],km4_splits_ranks[32 km],1))</f>
        <v>81</v>
      </c>
      <c r="AY89" s="49">
        <f>IF(km4_splits_ranks[[#This Row],[36 km]]="DNF","DNF",RANK(km4_splits_ranks[[#This Row],[36 km]],km4_splits_ranks[36 km],1))</f>
        <v>85</v>
      </c>
      <c r="AZ89" s="49">
        <f>IF(km4_splits_ranks[[#This Row],[40 km]]="DNF","DNF",RANK(km4_splits_ranks[[#This Row],[40 km]],km4_splits_ranks[40 km],1))</f>
        <v>85</v>
      </c>
      <c r="BA89" s="49">
        <f>IF(km4_splits_ranks[[#This Row],[42 km]]="DNF","DNF",RANK(km4_splits_ranks[[#This Row],[42 km]],km4_splits_ranks[42 km],1))</f>
        <v>84</v>
      </c>
    </row>
    <row r="90" spans="2:53" x14ac:dyDescent="0.2">
      <c r="B90" s="4">
        <f>laps_times[[#This Row],[poř]]</f>
        <v>85</v>
      </c>
      <c r="C90" s="1">
        <f>laps_times[[#This Row],[s.č.]]</f>
        <v>59</v>
      </c>
      <c r="D90" s="1" t="str">
        <f>laps_times[[#This Row],[jméno]]</f>
        <v>Neubauer Petr</v>
      </c>
      <c r="E90" s="2">
        <f>laps_times[[#This Row],[roč]]</f>
        <v>1974</v>
      </c>
      <c r="F90" s="2" t="str">
        <f>laps_times[[#This Row],[kat]]</f>
        <v>MB</v>
      </c>
      <c r="G90" s="2">
        <f>laps_times[[#This Row],[poř_kat]]</f>
        <v>36</v>
      </c>
      <c r="H90" s="1" t="str">
        <f>laps_times[[#This Row],[klub]]</f>
        <v>-</v>
      </c>
      <c r="I90" s="6">
        <f>laps_times[[#This Row],[celk. čas]]</f>
        <v>0.17756259259259258</v>
      </c>
      <c r="J90" s="29">
        <f>SUM(laps_times[[#This Row],[1]:[6]])</f>
        <v>1.6019594907407408E-2</v>
      </c>
      <c r="K90" s="30">
        <f>SUM(laps_times[[#This Row],[7]:[12]])</f>
        <v>1.5666180555555555E-2</v>
      </c>
      <c r="L90" s="30">
        <f>SUM(laps_times[[#This Row],[13]:[18]])</f>
        <v>1.5909537037037035E-2</v>
      </c>
      <c r="M90" s="30">
        <f>SUM(laps_times[[#This Row],[19]:[24]])</f>
        <v>1.5738738425925929E-2</v>
      </c>
      <c r="N90" s="30">
        <f>SUM(laps_times[[#This Row],[25]:[30]])</f>
        <v>1.6183136574074074E-2</v>
      </c>
      <c r="O90" s="30">
        <f>SUM(laps_times[[#This Row],[31]:[36]])</f>
        <v>1.6501342592592592E-2</v>
      </c>
      <c r="P90" s="30">
        <f>SUM(laps_times[[#This Row],[37]:[42]])</f>
        <v>1.7103425925925925E-2</v>
      </c>
      <c r="Q90" s="30">
        <f>SUM(laps_times[[#This Row],[43]:[48]])</f>
        <v>1.7898136574074072E-2</v>
      </c>
      <c r="R90" s="30">
        <f>SUM(laps_times[[#This Row],[49]:[54]])</f>
        <v>1.821814814814815E-2</v>
      </c>
      <c r="S90" s="30">
        <f>SUM(laps_times[[#This Row],[55]:[60]])</f>
        <v>1.9203518518518519E-2</v>
      </c>
      <c r="T90" s="31">
        <f>SUM(laps_times[[#This Row],[61]:[63]])</f>
        <v>9.120833333333335E-3</v>
      </c>
      <c r="U90" s="45">
        <f>IF(km4_splits_ranks[[#This Row],[0 - 4 ]]="DNF","DNF",RANK(km4_splits_ranks[[#This Row],[0 - 4 ]],km4_splits_ranks[0 - 4 ],1))</f>
        <v>88</v>
      </c>
      <c r="V90" s="46">
        <f>IF(km4_splits_ranks[[#This Row],[4 - 8 ]]="DNF","DNF",RANK(km4_splits_ranks[[#This Row],[4 - 8 ]],km4_splits_ranks[4 - 8 ],1))</f>
        <v>89</v>
      </c>
      <c r="W90" s="46">
        <f>IF(km4_splits_ranks[[#This Row],[8 - 12 ]]="DNF","DNF",RANK(km4_splits_ranks[[#This Row],[8 - 12 ]],km4_splits_ranks[8 - 12 ],1))</f>
        <v>90</v>
      </c>
      <c r="X90" s="46">
        <f>IF(km4_splits_ranks[[#This Row],[12 - 16 ]]="DNF","DNF",RANK(km4_splits_ranks[[#This Row],[12 - 16 ]],km4_splits_ranks[12 - 16 ],1))</f>
        <v>85</v>
      </c>
      <c r="Y90" s="46">
        <f>IF(km4_splits_ranks[[#This Row],[16 -20 ]]="DNF","DNF",RANK(km4_splits_ranks[[#This Row],[16 -20 ]],km4_splits_ranks[16 -20 ],1))</f>
        <v>85</v>
      </c>
      <c r="Z90" s="46">
        <f>IF(km4_splits_ranks[[#This Row],[20 - 24 ]]="DNF","DNF",RANK(km4_splits_ranks[[#This Row],[20 - 24 ]],km4_splits_ranks[20 - 24 ],1))</f>
        <v>83</v>
      </c>
      <c r="AA90" s="46">
        <f>IF(km4_splits_ranks[[#This Row],[24 - 28 ]]="DNF","DNF",RANK(km4_splits_ranks[[#This Row],[24 - 28 ]],km4_splits_ranks[24 - 28 ],1))</f>
        <v>81</v>
      </c>
      <c r="AB90" s="46">
        <f>IF(km4_splits_ranks[[#This Row],[28 - 32 ]]="DNF","DNF",RANK(km4_splits_ranks[[#This Row],[28 - 32 ]],km4_splits_ranks[28 - 32 ],1))</f>
        <v>81</v>
      </c>
      <c r="AC90" s="46">
        <f>IF(km4_splits_ranks[[#This Row],[32 - 36 ]]="DNF","DNF",RANK(km4_splits_ranks[[#This Row],[32 - 36 ]],km4_splits_ranks[32 - 36 ],1))</f>
        <v>77</v>
      </c>
      <c r="AD90" s="46">
        <f>IF(km4_splits_ranks[[#This Row],[36 - 40 ]]="DNF","DNF",RANK(km4_splits_ranks[[#This Row],[36 - 40 ]],km4_splits_ranks[36 - 40 ],1))</f>
        <v>81</v>
      </c>
      <c r="AE90" s="47">
        <f>IF(km4_splits_ranks[[#This Row],[40 - 42 ]]="DNF","DNF",RANK(km4_splits_ranks[[#This Row],[40 - 42 ]],km4_splits_ranks[40 - 42 ],1))</f>
        <v>80</v>
      </c>
      <c r="AF90" s="22">
        <f>km4_splits_ranks[[#This Row],[0 - 4 ]]</f>
        <v>1.6019594907407408E-2</v>
      </c>
      <c r="AG90" s="18">
        <f>IF(km4_splits_ranks[[#This Row],[4 - 8 ]]="DNF","DNF",km4_splits_ranks[[#This Row],[4 km]]+km4_splits_ranks[[#This Row],[4 - 8 ]])</f>
        <v>3.1685775462962959E-2</v>
      </c>
      <c r="AH90" s="18">
        <f>IF(km4_splits_ranks[[#This Row],[8 - 12 ]]="DNF","DNF",km4_splits_ranks[[#This Row],[8 km]]+km4_splits_ranks[[#This Row],[8 - 12 ]])</f>
        <v>4.7595312499999994E-2</v>
      </c>
      <c r="AI90" s="18">
        <f>IF(km4_splits_ranks[[#This Row],[12 - 16 ]]="DNF","DNF",km4_splits_ranks[[#This Row],[12 km]]+km4_splits_ranks[[#This Row],[12 - 16 ]])</f>
        <v>6.3334050925925922E-2</v>
      </c>
      <c r="AJ90" s="18">
        <f>IF(km4_splits_ranks[[#This Row],[16 -20 ]]="DNF","DNF",km4_splits_ranks[[#This Row],[16 km]]+km4_splits_ranks[[#This Row],[16 -20 ]])</f>
        <v>7.9517187500000003E-2</v>
      </c>
      <c r="AK90" s="18">
        <f>IF(km4_splits_ranks[[#This Row],[20 - 24 ]]="DNF","DNF",km4_splits_ranks[[#This Row],[20 km]]+km4_splits_ranks[[#This Row],[20 - 24 ]])</f>
        <v>9.6018530092592591E-2</v>
      </c>
      <c r="AL90" s="18">
        <f>IF(km4_splits_ranks[[#This Row],[24 - 28 ]]="DNF","DNF",km4_splits_ranks[[#This Row],[24 km]]+km4_splits_ranks[[#This Row],[24 - 28 ]])</f>
        <v>0.11312195601851852</v>
      </c>
      <c r="AM90" s="18">
        <f>IF(km4_splits_ranks[[#This Row],[28 - 32 ]]="DNF","DNF",km4_splits_ranks[[#This Row],[28 km]]+km4_splits_ranks[[#This Row],[28 - 32 ]])</f>
        <v>0.13102009259259259</v>
      </c>
      <c r="AN90" s="18">
        <f>IF(km4_splits_ranks[[#This Row],[32 - 36 ]]="DNF","DNF",km4_splits_ranks[[#This Row],[32 km]]+km4_splits_ranks[[#This Row],[32 - 36 ]])</f>
        <v>0.14923824074074074</v>
      </c>
      <c r="AO90" s="18">
        <f>IF(km4_splits_ranks[[#This Row],[36 - 40 ]]="DNF","DNF",km4_splits_ranks[[#This Row],[36 km]]+km4_splits_ranks[[#This Row],[36 - 40 ]])</f>
        <v>0.16844175925925925</v>
      </c>
      <c r="AP90" s="23">
        <f>IF(km4_splits_ranks[[#This Row],[40 - 42 ]]="DNF","DNF",km4_splits_ranks[[#This Row],[40 km]]+km4_splits_ranks[[#This Row],[40 - 42 ]])</f>
        <v>0.17756259259259258</v>
      </c>
      <c r="AQ90" s="48">
        <f>IF(km4_splits_ranks[[#This Row],[4 km]]="DNF","DNF",RANK(km4_splits_ranks[[#This Row],[4 km]],km4_splits_ranks[4 km],1))</f>
        <v>88</v>
      </c>
      <c r="AR90" s="49">
        <f>IF(km4_splits_ranks[[#This Row],[8 km]]="DNF","DNF",RANK(km4_splits_ranks[[#This Row],[8 km]],km4_splits_ranks[8 km],1))</f>
        <v>89</v>
      </c>
      <c r="AS90" s="49">
        <f>IF(km4_splits_ranks[[#This Row],[12 km]]="DNF","DNF",RANK(km4_splits_ranks[[#This Row],[12 km]],km4_splits_ranks[12 km],1))</f>
        <v>89</v>
      </c>
      <c r="AT90" s="49">
        <f>IF(km4_splits_ranks[[#This Row],[16 km]]="DNF","DNF",RANK(km4_splits_ranks[[#This Row],[16 km]],km4_splits_ranks[16 km],1))</f>
        <v>88</v>
      </c>
      <c r="AU90" s="49">
        <f>IF(km4_splits_ranks[[#This Row],[20 km]]="DNF","DNF",RANK(km4_splits_ranks[[#This Row],[20 km]],km4_splits_ranks[20 km],1))</f>
        <v>86</v>
      </c>
      <c r="AV90" s="49">
        <f>IF(km4_splits_ranks[[#This Row],[24 km]]="DNF","DNF",RANK(km4_splits_ranks[[#This Row],[24 km]],km4_splits_ranks[24 km],1))</f>
        <v>84</v>
      </c>
      <c r="AW90" s="49">
        <f>IF(km4_splits_ranks[[#This Row],[28 km]]="DNF","DNF",RANK(km4_splits_ranks[[#This Row],[28 km]],km4_splits_ranks[28 km],1))</f>
        <v>84</v>
      </c>
      <c r="AX90" s="49">
        <f>IF(km4_splits_ranks[[#This Row],[32 km]]="DNF","DNF",RANK(km4_splits_ranks[[#This Row],[32 km]],km4_splits_ranks[32 km],1))</f>
        <v>85</v>
      </c>
      <c r="AY90" s="49">
        <f>IF(km4_splits_ranks[[#This Row],[36 km]]="DNF","DNF",RANK(km4_splits_ranks[[#This Row],[36 km]],km4_splits_ranks[36 km],1))</f>
        <v>84</v>
      </c>
      <c r="AZ90" s="49">
        <f>IF(km4_splits_ranks[[#This Row],[40 km]]="DNF","DNF",RANK(km4_splits_ranks[[#This Row],[40 km]],km4_splits_ranks[40 km],1))</f>
        <v>84</v>
      </c>
      <c r="BA90" s="49">
        <f>IF(km4_splits_ranks[[#This Row],[42 km]]="DNF","DNF",RANK(km4_splits_ranks[[#This Row],[42 km]],km4_splits_ranks[42 km],1))</f>
        <v>85</v>
      </c>
    </row>
    <row r="91" spans="2:53" x14ac:dyDescent="0.2">
      <c r="B91" s="4">
        <f>laps_times[[#This Row],[poř]]</f>
        <v>86</v>
      </c>
      <c r="C91" s="1">
        <f>laps_times[[#This Row],[s.č.]]</f>
        <v>102</v>
      </c>
      <c r="D91" s="1" t="str">
        <f>laps_times[[#This Row],[jméno]]</f>
        <v>Podmelová Vilma</v>
      </c>
      <c r="E91" s="2">
        <f>laps_times[[#This Row],[roč]]</f>
        <v>1967</v>
      </c>
      <c r="F91" s="2" t="str">
        <f>laps_times[[#This Row],[kat]]</f>
        <v>ZB</v>
      </c>
      <c r="G91" s="2">
        <f>laps_times[[#This Row],[poř_kat]]</f>
        <v>7</v>
      </c>
      <c r="H91" s="1" t="str">
        <f>laps_times[[#This Row],[klub]]</f>
        <v>-</v>
      </c>
      <c r="I91" s="6">
        <f>laps_times[[#This Row],[celk. čas]]</f>
        <v>0.17859978009259259</v>
      </c>
      <c r="J91" s="29">
        <f>SUM(laps_times[[#This Row],[1]:[6]])</f>
        <v>1.5667118055555554E-2</v>
      </c>
      <c r="K91" s="30">
        <f>SUM(laps_times[[#This Row],[7]:[12]])</f>
        <v>1.5555173611111112E-2</v>
      </c>
      <c r="L91" s="30">
        <f>SUM(laps_times[[#This Row],[13]:[18]])</f>
        <v>1.6285347222222222E-2</v>
      </c>
      <c r="M91" s="30">
        <f>SUM(laps_times[[#This Row],[19]:[24]])</f>
        <v>1.6126585648148149E-2</v>
      </c>
      <c r="N91" s="30">
        <f>SUM(laps_times[[#This Row],[25]:[30]])</f>
        <v>1.6454421296296293E-2</v>
      </c>
      <c r="O91" s="30">
        <f>SUM(laps_times[[#This Row],[31]:[36]])</f>
        <v>1.7412997685185186E-2</v>
      </c>
      <c r="P91" s="30">
        <f>SUM(laps_times[[#This Row],[37]:[42]])</f>
        <v>1.7213194444444444E-2</v>
      </c>
      <c r="Q91" s="30">
        <f>SUM(laps_times[[#This Row],[43]:[48]])</f>
        <v>1.8012233796296295E-2</v>
      </c>
      <c r="R91" s="30">
        <f>SUM(laps_times[[#This Row],[49]:[54]])</f>
        <v>1.8812719907407408E-2</v>
      </c>
      <c r="S91" s="30">
        <f>SUM(laps_times[[#This Row],[55]:[60]])</f>
        <v>1.8421909722222223E-2</v>
      </c>
      <c r="T91" s="31">
        <f>SUM(laps_times[[#This Row],[61]:[63]])</f>
        <v>8.6380787037037051E-3</v>
      </c>
      <c r="U91" s="45">
        <f>IF(km4_splits_ranks[[#This Row],[0 - 4 ]]="DNF","DNF",RANK(km4_splits_ranks[[#This Row],[0 - 4 ]],km4_splits_ranks[0 - 4 ],1))</f>
        <v>85</v>
      </c>
      <c r="V91" s="46">
        <f>IF(km4_splits_ranks[[#This Row],[4 - 8 ]]="DNF","DNF",RANK(km4_splits_ranks[[#This Row],[4 - 8 ]],km4_splits_ranks[4 - 8 ],1))</f>
        <v>88</v>
      </c>
      <c r="W91" s="46">
        <f>IF(km4_splits_ranks[[#This Row],[8 - 12 ]]="DNF","DNF",RANK(km4_splits_ranks[[#This Row],[8 - 12 ]],km4_splits_ranks[8 - 12 ],1))</f>
        <v>92</v>
      </c>
      <c r="X91" s="46">
        <f>IF(km4_splits_ranks[[#This Row],[12 - 16 ]]="DNF","DNF",RANK(km4_splits_ranks[[#This Row],[12 - 16 ]],km4_splits_ranks[12 - 16 ],1))</f>
        <v>87</v>
      </c>
      <c r="Y91" s="46">
        <f>IF(km4_splits_ranks[[#This Row],[16 -20 ]]="DNF","DNF",RANK(km4_splits_ranks[[#This Row],[16 -20 ]],km4_splits_ranks[16 -20 ],1))</f>
        <v>88</v>
      </c>
      <c r="Z91" s="46">
        <f>IF(km4_splits_ranks[[#This Row],[20 - 24 ]]="DNF","DNF",RANK(km4_splits_ranks[[#This Row],[20 - 24 ]],km4_splits_ranks[20 - 24 ],1))</f>
        <v>86</v>
      </c>
      <c r="AA91" s="46">
        <f>IF(km4_splits_ranks[[#This Row],[24 - 28 ]]="DNF","DNF",RANK(km4_splits_ranks[[#This Row],[24 - 28 ]],km4_splits_ranks[24 - 28 ],1))</f>
        <v>82</v>
      </c>
      <c r="AB91" s="46">
        <f>IF(km4_splits_ranks[[#This Row],[28 - 32 ]]="DNF","DNF",RANK(km4_splits_ranks[[#This Row],[28 - 32 ]],km4_splits_ranks[28 - 32 ],1))</f>
        <v>82</v>
      </c>
      <c r="AC91" s="46">
        <f>IF(km4_splits_ranks[[#This Row],[32 - 36 ]]="DNF","DNF",RANK(km4_splits_ranks[[#This Row],[32 - 36 ]],km4_splits_ranks[32 - 36 ],1))</f>
        <v>82</v>
      </c>
      <c r="AD91" s="46">
        <f>IF(km4_splits_ranks[[#This Row],[36 - 40 ]]="DNF","DNF",RANK(km4_splits_ranks[[#This Row],[36 - 40 ]],km4_splits_ranks[36 - 40 ],1))</f>
        <v>74</v>
      </c>
      <c r="AE91" s="47">
        <f>IF(km4_splits_ranks[[#This Row],[40 - 42 ]]="DNF","DNF",RANK(km4_splits_ranks[[#This Row],[40 - 42 ]],km4_splits_ranks[40 - 42 ],1))</f>
        <v>66</v>
      </c>
      <c r="AF91" s="22">
        <f>km4_splits_ranks[[#This Row],[0 - 4 ]]</f>
        <v>1.5667118055555554E-2</v>
      </c>
      <c r="AG91" s="18">
        <f>IF(km4_splits_ranks[[#This Row],[4 - 8 ]]="DNF","DNF",km4_splits_ranks[[#This Row],[4 km]]+km4_splits_ranks[[#This Row],[4 - 8 ]])</f>
        <v>3.1222291666666666E-2</v>
      </c>
      <c r="AH91" s="18">
        <f>IF(km4_splits_ranks[[#This Row],[8 - 12 ]]="DNF","DNF",km4_splits_ranks[[#This Row],[8 km]]+km4_splits_ranks[[#This Row],[8 - 12 ]])</f>
        <v>4.7507638888888884E-2</v>
      </c>
      <c r="AI91" s="18">
        <f>IF(km4_splits_ranks[[#This Row],[12 - 16 ]]="DNF","DNF",km4_splits_ranks[[#This Row],[12 km]]+km4_splits_ranks[[#This Row],[12 - 16 ]])</f>
        <v>6.3634224537037029E-2</v>
      </c>
      <c r="AJ91" s="18">
        <f>IF(km4_splits_ranks[[#This Row],[16 -20 ]]="DNF","DNF",km4_splits_ranks[[#This Row],[16 km]]+km4_splits_ranks[[#This Row],[16 -20 ]])</f>
        <v>8.0088645833333319E-2</v>
      </c>
      <c r="AK91" s="18">
        <f>IF(km4_splits_ranks[[#This Row],[20 - 24 ]]="DNF","DNF",km4_splits_ranks[[#This Row],[20 km]]+km4_splits_ranks[[#This Row],[20 - 24 ]])</f>
        <v>9.7501643518518505E-2</v>
      </c>
      <c r="AL91" s="18">
        <f>IF(km4_splits_ranks[[#This Row],[24 - 28 ]]="DNF","DNF",km4_splits_ranks[[#This Row],[24 km]]+km4_splits_ranks[[#This Row],[24 - 28 ]])</f>
        <v>0.11471483796296295</v>
      </c>
      <c r="AM91" s="18">
        <f>IF(km4_splits_ranks[[#This Row],[28 - 32 ]]="DNF","DNF",km4_splits_ranks[[#This Row],[28 km]]+km4_splits_ranks[[#This Row],[28 - 32 ]])</f>
        <v>0.13272707175925924</v>
      </c>
      <c r="AN91" s="18">
        <f>IF(km4_splits_ranks[[#This Row],[32 - 36 ]]="DNF","DNF",km4_splits_ranks[[#This Row],[32 km]]+km4_splits_ranks[[#This Row],[32 - 36 ]])</f>
        <v>0.15153979166666665</v>
      </c>
      <c r="AO91" s="18">
        <f>IF(km4_splits_ranks[[#This Row],[36 - 40 ]]="DNF","DNF",km4_splits_ranks[[#This Row],[36 km]]+km4_splits_ranks[[#This Row],[36 - 40 ]])</f>
        <v>0.16996170138888886</v>
      </c>
      <c r="AP91" s="23">
        <f>IF(km4_splits_ranks[[#This Row],[40 - 42 ]]="DNF","DNF",km4_splits_ranks[[#This Row],[40 km]]+km4_splits_ranks[[#This Row],[40 - 42 ]])</f>
        <v>0.17859978009259256</v>
      </c>
      <c r="AQ91" s="48">
        <f>IF(km4_splits_ranks[[#This Row],[4 km]]="DNF","DNF",RANK(km4_splits_ranks[[#This Row],[4 km]],km4_splits_ranks[4 km],1))</f>
        <v>85</v>
      </c>
      <c r="AR91" s="49">
        <f>IF(km4_splits_ranks[[#This Row],[8 km]]="DNF","DNF",RANK(km4_splits_ranks[[#This Row],[8 km]],km4_splits_ranks[8 km],1))</f>
        <v>87</v>
      </c>
      <c r="AS91" s="49">
        <f>IF(km4_splits_ranks[[#This Row],[12 km]]="DNF","DNF",RANK(km4_splits_ranks[[#This Row],[12 km]],km4_splits_ranks[12 km],1))</f>
        <v>88</v>
      </c>
      <c r="AT91" s="49">
        <f>IF(km4_splits_ranks[[#This Row],[16 km]]="DNF","DNF",RANK(km4_splits_ranks[[#This Row],[16 km]],km4_splits_ranks[16 km],1))</f>
        <v>89</v>
      </c>
      <c r="AU91" s="49">
        <f>IF(km4_splits_ranks[[#This Row],[20 km]]="DNF","DNF",RANK(km4_splits_ranks[[#This Row],[20 km]],km4_splits_ranks[20 km],1))</f>
        <v>88</v>
      </c>
      <c r="AV91" s="49">
        <f>IF(km4_splits_ranks[[#This Row],[24 km]]="DNF","DNF",RANK(km4_splits_ranks[[#This Row],[24 km]],km4_splits_ranks[24 km],1))</f>
        <v>88</v>
      </c>
      <c r="AW91" s="49">
        <f>IF(km4_splits_ranks[[#This Row],[28 km]]="DNF","DNF",RANK(km4_splits_ranks[[#This Row],[28 km]],km4_splits_ranks[28 km],1))</f>
        <v>86</v>
      </c>
      <c r="AX91" s="49">
        <f>IF(km4_splits_ranks[[#This Row],[32 km]]="DNF","DNF",RANK(km4_splits_ranks[[#This Row],[32 km]],km4_splits_ranks[32 km],1))</f>
        <v>86</v>
      </c>
      <c r="AY91" s="49">
        <f>IF(km4_splits_ranks[[#This Row],[36 km]]="DNF","DNF",RANK(km4_splits_ranks[[#This Row],[36 km]],km4_splits_ranks[36 km],1))</f>
        <v>86</v>
      </c>
      <c r="AZ91" s="49">
        <f>IF(km4_splits_ranks[[#This Row],[40 km]]="DNF","DNF",RANK(km4_splits_ranks[[#This Row],[40 km]],km4_splits_ranks[40 km],1))</f>
        <v>86</v>
      </c>
      <c r="BA91" s="49">
        <f>IF(km4_splits_ranks[[#This Row],[42 km]]="DNF","DNF",RANK(km4_splits_ranks[[#This Row],[42 km]],km4_splits_ranks[42 km],1))</f>
        <v>86</v>
      </c>
    </row>
    <row r="92" spans="2:53" x14ac:dyDescent="0.2">
      <c r="B92" s="4">
        <f>laps_times[[#This Row],[poř]]</f>
        <v>87</v>
      </c>
      <c r="C92" s="1">
        <f>laps_times[[#This Row],[s.č.]]</f>
        <v>79</v>
      </c>
      <c r="D92" s="1" t="str">
        <f>laps_times[[#This Row],[jméno]]</f>
        <v>Orlinger Herbert</v>
      </c>
      <c r="E92" s="2">
        <f>laps_times[[#This Row],[roč]]</f>
        <v>1960</v>
      </c>
      <c r="F92" s="2" t="str">
        <f>laps_times[[#This Row],[kat]]</f>
        <v>MC</v>
      </c>
      <c r="G92" s="2">
        <f>laps_times[[#This Row],[poř_kat]]</f>
        <v>19</v>
      </c>
      <c r="H92" s="1" t="str">
        <f>laps_times[[#This Row],[klub]]</f>
        <v>HPLC Linz</v>
      </c>
      <c r="I92" s="6">
        <f>laps_times[[#This Row],[celk. čas]]</f>
        <v>0.18180331018518517</v>
      </c>
      <c r="J92" s="29">
        <f>SUM(laps_times[[#This Row],[1]:[6]])</f>
        <v>1.5839062500000001E-2</v>
      </c>
      <c r="K92" s="30">
        <f>SUM(laps_times[[#This Row],[7]:[12]])</f>
        <v>1.5419270833333333E-2</v>
      </c>
      <c r="L92" s="30">
        <f>SUM(laps_times[[#This Row],[13]:[18]])</f>
        <v>1.5762094907407407E-2</v>
      </c>
      <c r="M92" s="30">
        <f>SUM(laps_times[[#This Row],[19]:[24]])</f>
        <v>1.6139652777777777E-2</v>
      </c>
      <c r="N92" s="30">
        <f>SUM(laps_times[[#This Row],[25]:[30]])</f>
        <v>1.636091435185185E-2</v>
      </c>
      <c r="O92" s="30">
        <f>SUM(laps_times[[#This Row],[31]:[36]])</f>
        <v>1.7562337962962964E-2</v>
      </c>
      <c r="P92" s="30">
        <f>SUM(laps_times[[#This Row],[37]:[42]])</f>
        <v>1.7925659722222223E-2</v>
      </c>
      <c r="Q92" s="30">
        <f>SUM(laps_times[[#This Row],[43]:[48]])</f>
        <v>1.9030289351851856E-2</v>
      </c>
      <c r="R92" s="30">
        <f>SUM(laps_times[[#This Row],[49]:[54]])</f>
        <v>1.8791099537037038E-2</v>
      </c>
      <c r="S92" s="30">
        <f>SUM(laps_times[[#This Row],[55]:[60]])</f>
        <v>1.9398252314814814E-2</v>
      </c>
      <c r="T92" s="31">
        <f>SUM(laps_times[[#This Row],[61]:[63]])</f>
        <v>9.5746759259259257E-3</v>
      </c>
      <c r="U92" s="45">
        <f>IF(km4_splits_ranks[[#This Row],[0 - 4 ]]="DNF","DNF",RANK(km4_splits_ranks[[#This Row],[0 - 4 ]],km4_splits_ranks[0 - 4 ],1))</f>
        <v>87</v>
      </c>
      <c r="V92" s="46">
        <f>IF(km4_splits_ranks[[#This Row],[4 - 8 ]]="DNF","DNF",RANK(km4_splits_ranks[[#This Row],[4 - 8 ]],km4_splits_ranks[4 - 8 ],1))</f>
        <v>86</v>
      </c>
      <c r="W92" s="46">
        <f>IF(km4_splits_ranks[[#This Row],[8 - 12 ]]="DNF","DNF",RANK(km4_splits_ranks[[#This Row],[8 - 12 ]],km4_splits_ranks[8 - 12 ],1))</f>
        <v>86</v>
      </c>
      <c r="X92" s="46">
        <f>IF(km4_splits_ranks[[#This Row],[12 - 16 ]]="DNF","DNF",RANK(km4_splits_ranks[[#This Row],[12 - 16 ]],km4_splits_ranks[12 - 16 ],1))</f>
        <v>88</v>
      </c>
      <c r="Y92" s="46">
        <f>IF(km4_splits_ranks[[#This Row],[16 -20 ]]="DNF","DNF",RANK(km4_splits_ranks[[#This Row],[16 -20 ]],km4_splits_ranks[16 -20 ],1))</f>
        <v>87</v>
      </c>
      <c r="Z92" s="46">
        <f>IF(km4_splits_ranks[[#This Row],[20 - 24 ]]="DNF","DNF",RANK(km4_splits_ranks[[#This Row],[20 - 24 ]],km4_splits_ranks[20 - 24 ],1))</f>
        <v>87</v>
      </c>
      <c r="AA92" s="46">
        <f>IF(km4_splits_ranks[[#This Row],[24 - 28 ]]="DNF","DNF",RANK(km4_splits_ranks[[#This Row],[24 - 28 ]],km4_splits_ranks[24 - 28 ],1))</f>
        <v>88</v>
      </c>
      <c r="AB92" s="46">
        <f>IF(km4_splits_ranks[[#This Row],[28 - 32 ]]="DNF","DNF",RANK(km4_splits_ranks[[#This Row],[28 - 32 ]],km4_splits_ranks[28 - 32 ],1))</f>
        <v>90</v>
      </c>
      <c r="AC92" s="46">
        <f>IF(km4_splits_ranks[[#This Row],[32 - 36 ]]="DNF","DNF",RANK(km4_splits_ranks[[#This Row],[32 - 36 ]],km4_splits_ranks[32 - 36 ],1))</f>
        <v>81</v>
      </c>
      <c r="AD92" s="46">
        <f>IF(km4_splits_ranks[[#This Row],[36 - 40 ]]="DNF","DNF",RANK(km4_splits_ranks[[#This Row],[36 - 40 ]],km4_splits_ranks[36 - 40 ],1))</f>
        <v>83</v>
      </c>
      <c r="AE92" s="47">
        <f>IF(km4_splits_ranks[[#This Row],[40 - 42 ]]="DNF","DNF",RANK(km4_splits_ranks[[#This Row],[40 - 42 ]],km4_splits_ranks[40 - 42 ],1))</f>
        <v>87</v>
      </c>
      <c r="AF92" s="22">
        <f>km4_splits_ranks[[#This Row],[0 - 4 ]]</f>
        <v>1.5839062500000001E-2</v>
      </c>
      <c r="AG92" s="18">
        <f>IF(km4_splits_ranks[[#This Row],[4 - 8 ]]="DNF","DNF",km4_splits_ranks[[#This Row],[4 km]]+km4_splits_ranks[[#This Row],[4 - 8 ]])</f>
        <v>3.1258333333333332E-2</v>
      </c>
      <c r="AH92" s="18">
        <f>IF(km4_splits_ranks[[#This Row],[8 - 12 ]]="DNF","DNF",km4_splits_ranks[[#This Row],[8 km]]+km4_splits_ranks[[#This Row],[8 - 12 ]])</f>
        <v>4.7020428240740736E-2</v>
      </c>
      <c r="AI92" s="18">
        <f>IF(km4_splits_ranks[[#This Row],[12 - 16 ]]="DNF","DNF",km4_splits_ranks[[#This Row],[12 km]]+km4_splits_ranks[[#This Row],[12 - 16 ]])</f>
        <v>6.3160081018518513E-2</v>
      </c>
      <c r="AJ92" s="18">
        <f>IF(km4_splits_ranks[[#This Row],[16 -20 ]]="DNF","DNF",km4_splits_ranks[[#This Row],[16 km]]+km4_splits_ranks[[#This Row],[16 -20 ]])</f>
        <v>7.9520995370370356E-2</v>
      </c>
      <c r="AK92" s="18">
        <f>IF(km4_splits_ranks[[#This Row],[20 - 24 ]]="DNF","DNF",km4_splits_ranks[[#This Row],[20 km]]+km4_splits_ranks[[#This Row],[20 - 24 ]])</f>
        <v>9.7083333333333327E-2</v>
      </c>
      <c r="AL92" s="18">
        <f>IF(km4_splits_ranks[[#This Row],[24 - 28 ]]="DNF","DNF",km4_splits_ranks[[#This Row],[24 km]]+km4_splits_ranks[[#This Row],[24 - 28 ]])</f>
        <v>0.11500899305555555</v>
      </c>
      <c r="AM92" s="18">
        <f>IF(km4_splits_ranks[[#This Row],[28 - 32 ]]="DNF","DNF",km4_splits_ranks[[#This Row],[28 km]]+km4_splits_ranks[[#This Row],[28 - 32 ]])</f>
        <v>0.1340392824074074</v>
      </c>
      <c r="AN92" s="18">
        <f>IF(km4_splits_ranks[[#This Row],[32 - 36 ]]="DNF","DNF",km4_splits_ranks[[#This Row],[32 km]]+km4_splits_ranks[[#This Row],[32 - 36 ]])</f>
        <v>0.15283038194444443</v>
      </c>
      <c r="AO92" s="18">
        <f>IF(km4_splits_ranks[[#This Row],[36 - 40 ]]="DNF","DNF",km4_splits_ranks[[#This Row],[36 km]]+km4_splits_ranks[[#This Row],[36 - 40 ]])</f>
        <v>0.17222863425925924</v>
      </c>
      <c r="AP92" s="23">
        <f>IF(km4_splits_ranks[[#This Row],[40 - 42 ]]="DNF","DNF",km4_splits_ranks[[#This Row],[40 km]]+km4_splits_ranks[[#This Row],[40 - 42 ]])</f>
        <v>0.18180331018518517</v>
      </c>
      <c r="AQ92" s="48">
        <f>IF(km4_splits_ranks[[#This Row],[4 km]]="DNF","DNF",RANK(km4_splits_ranks[[#This Row],[4 km]],km4_splits_ranks[4 km],1))</f>
        <v>87</v>
      </c>
      <c r="AR92" s="49">
        <f>IF(km4_splits_ranks[[#This Row],[8 km]]="DNF","DNF",RANK(km4_splits_ranks[[#This Row],[8 km]],km4_splits_ranks[8 km],1))</f>
        <v>88</v>
      </c>
      <c r="AS92" s="49">
        <f>IF(km4_splits_ranks[[#This Row],[12 km]]="DNF","DNF",RANK(km4_splits_ranks[[#This Row],[12 km]],km4_splits_ranks[12 km],1))</f>
        <v>86</v>
      </c>
      <c r="AT92" s="49">
        <f>IF(km4_splits_ranks[[#This Row],[16 km]]="DNF","DNF",RANK(km4_splits_ranks[[#This Row],[16 km]],km4_splits_ranks[16 km],1))</f>
        <v>87</v>
      </c>
      <c r="AU92" s="49">
        <f>IF(km4_splits_ranks[[#This Row],[20 km]]="DNF","DNF",RANK(km4_splits_ranks[[#This Row],[20 km]],km4_splits_ranks[20 km],1))</f>
        <v>87</v>
      </c>
      <c r="AV92" s="49">
        <f>IF(km4_splits_ranks[[#This Row],[24 km]]="DNF","DNF",RANK(km4_splits_ranks[[#This Row],[24 km]],km4_splits_ranks[24 km],1))</f>
        <v>87</v>
      </c>
      <c r="AW92" s="49">
        <f>IF(km4_splits_ranks[[#This Row],[28 km]]="DNF","DNF",RANK(km4_splits_ranks[[#This Row],[28 km]],km4_splits_ranks[28 km],1))</f>
        <v>87</v>
      </c>
      <c r="AX92" s="49">
        <f>IF(km4_splits_ranks[[#This Row],[32 km]]="DNF","DNF",RANK(km4_splits_ranks[[#This Row],[32 km]],km4_splits_ranks[32 km],1))</f>
        <v>88</v>
      </c>
      <c r="AY92" s="49">
        <f>IF(km4_splits_ranks[[#This Row],[36 km]]="DNF","DNF",RANK(km4_splits_ranks[[#This Row],[36 km]],km4_splits_ranks[36 km],1))</f>
        <v>87</v>
      </c>
      <c r="AZ92" s="49">
        <f>IF(km4_splits_ranks[[#This Row],[40 km]]="DNF","DNF",RANK(km4_splits_ranks[[#This Row],[40 km]],km4_splits_ranks[40 km],1))</f>
        <v>87</v>
      </c>
      <c r="BA92" s="49">
        <f>IF(km4_splits_ranks[[#This Row],[42 km]]="DNF","DNF",RANK(km4_splits_ranks[[#This Row],[42 km]],km4_splits_ranks[42 km],1))</f>
        <v>87</v>
      </c>
    </row>
    <row r="93" spans="2:53" x14ac:dyDescent="0.2">
      <c r="B93" s="4">
        <f>laps_times[[#This Row],[poř]]</f>
        <v>88</v>
      </c>
      <c r="C93" s="1">
        <f>laps_times[[#This Row],[s.č.]]</f>
        <v>93</v>
      </c>
      <c r="D93" s="1" t="str">
        <f>laps_times[[#This Row],[jméno]]</f>
        <v>Chudý Luboš</v>
      </c>
      <c r="E93" s="2">
        <f>laps_times[[#This Row],[roč]]</f>
        <v>1966</v>
      </c>
      <c r="F93" s="2" t="str">
        <f>laps_times[[#This Row],[kat]]</f>
        <v>MB</v>
      </c>
      <c r="G93" s="2">
        <f>laps_times[[#This Row],[poř_kat]]</f>
        <v>37</v>
      </c>
      <c r="H93" s="1" t="str">
        <f>laps_times[[#This Row],[klub]]</f>
        <v>Instalatér Tábor</v>
      </c>
      <c r="I93" s="6">
        <f>laps_times[[#This Row],[celk. čas]]</f>
        <v>0.18288511574074073</v>
      </c>
      <c r="J93" s="29">
        <f>SUM(laps_times[[#This Row],[1]:[6]])</f>
        <v>1.4533287037037036E-2</v>
      </c>
      <c r="K93" s="30">
        <f>SUM(laps_times[[#This Row],[7]:[12]])</f>
        <v>1.4748078703703704E-2</v>
      </c>
      <c r="L93" s="30">
        <f>SUM(laps_times[[#This Row],[13]:[18]])</f>
        <v>1.5324224537037039E-2</v>
      </c>
      <c r="M93" s="30">
        <f>SUM(laps_times[[#This Row],[19]:[24]])</f>
        <v>1.6540104166666666E-2</v>
      </c>
      <c r="N93" s="30">
        <f>SUM(laps_times[[#This Row],[25]:[30]])</f>
        <v>1.7606261574074075E-2</v>
      </c>
      <c r="O93" s="30">
        <f>SUM(laps_times[[#This Row],[31]:[36]])</f>
        <v>1.8161435185185183E-2</v>
      </c>
      <c r="P93" s="30">
        <f>SUM(laps_times[[#This Row],[37]:[42]])</f>
        <v>1.8523171296296298E-2</v>
      </c>
      <c r="Q93" s="30">
        <f>SUM(laps_times[[#This Row],[43]:[48]])</f>
        <v>1.7841469907407408E-2</v>
      </c>
      <c r="R93" s="30">
        <f>SUM(laps_times[[#This Row],[49]:[54]])</f>
        <v>2.097267361111111E-2</v>
      </c>
      <c r="S93" s="30">
        <f>SUM(laps_times[[#This Row],[55]:[60]])</f>
        <v>1.9362071759259261E-2</v>
      </c>
      <c r="T93" s="31">
        <f>SUM(laps_times[[#This Row],[61]:[63]])</f>
        <v>9.2723379629629631E-3</v>
      </c>
      <c r="U93" s="45">
        <f>IF(km4_splits_ranks[[#This Row],[0 - 4 ]]="DNF","DNF",RANK(km4_splits_ranks[[#This Row],[0 - 4 ]],km4_splits_ranks[0 - 4 ],1))</f>
        <v>62</v>
      </c>
      <c r="V93" s="46">
        <f>IF(km4_splits_ranks[[#This Row],[4 - 8 ]]="DNF","DNF",RANK(km4_splits_ranks[[#This Row],[4 - 8 ]],km4_splits_ranks[4 - 8 ],1))</f>
        <v>75</v>
      </c>
      <c r="W93" s="46">
        <f>IF(km4_splits_ranks[[#This Row],[8 - 12 ]]="DNF","DNF",RANK(km4_splits_ranks[[#This Row],[8 - 12 ]],km4_splits_ranks[8 - 12 ],1))</f>
        <v>83</v>
      </c>
      <c r="X93" s="46">
        <f>IF(km4_splits_ranks[[#This Row],[12 - 16 ]]="DNF","DNF",RANK(km4_splits_ranks[[#This Row],[12 - 16 ]],km4_splits_ranks[12 - 16 ],1))</f>
        <v>91</v>
      </c>
      <c r="Y93" s="46">
        <f>IF(km4_splits_ranks[[#This Row],[16 -20 ]]="DNF","DNF",RANK(km4_splits_ranks[[#This Row],[16 -20 ]],km4_splits_ranks[16 -20 ],1))</f>
        <v>94</v>
      </c>
      <c r="Z93" s="46">
        <f>IF(km4_splits_ranks[[#This Row],[20 - 24 ]]="DNF","DNF",RANK(km4_splits_ranks[[#This Row],[20 - 24 ]],km4_splits_ranks[20 - 24 ],1))</f>
        <v>90</v>
      </c>
      <c r="AA93" s="46">
        <f>IF(km4_splits_ranks[[#This Row],[24 - 28 ]]="DNF","DNF",RANK(km4_splits_ranks[[#This Row],[24 - 28 ]],km4_splits_ranks[24 - 28 ],1))</f>
        <v>90</v>
      </c>
      <c r="AB93" s="46">
        <f>IF(km4_splits_ranks[[#This Row],[28 - 32 ]]="DNF","DNF",RANK(km4_splits_ranks[[#This Row],[28 - 32 ]],km4_splits_ranks[28 - 32 ],1))</f>
        <v>80</v>
      </c>
      <c r="AC93" s="46">
        <f>IF(km4_splits_ranks[[#This Row],[32 - 36 ]]="DNF","DNF",RANK(km4_splits_ranks[[#This Row],[32 - 36 ]],km4_splits_ranks[32 - 36 ],1))</f>
        <v>94</v>
      </c>
      <c r="AD93" s="46">
        <f>IF(km4_splits_ranks[[#This Row],[36 - 40 ]]="DNF","DNF",RANK(km4_splits_ranks[[#This Row],[36 - 40 ]],km4_splits_ranks[36 - 40 ],1))</f>
        <v>82</v>
      </c>
      <c r="AE93" s="47">
        <f>IF(km4_splits_ranks[[#This Row],[40 - 42 ]]="DNF","DNF",RANK(km4_splits_ranks[[#This Row],[40 - 42 ]],km4_splits_ranks[40 - 42 ],1))</f>
        <v>84</v>
      </c>
      <c r="AF93" s="22">
        <f>km4_splits_ranks[[#This Row],[0 - 4 ]]</f>
        <v>1.4533287037037036E-2</v>
      </c>
      <c r="AG93" s="18">
        <f>IF(km4_splits_ranks[[#This Row],[4 - 8 ]]="DNF","DNF",km4_splits_ranks[[#This Row],[4 km]]+km4_splits_ranks[[#This Row],[4 - 8 ]])</f>
        <v>2.928136574074074E-2</v>
      </c>
      <c r="AH93" s="18">
        <f>IF(km4_splits_ranks[[#This Row],[8 - 12 ]]="DNF","DNF",km4_splits_ranks[[#This Row],[8 km]]+km4_splits_ranks[[#This Row],[8 - 12 ]])</f>
        <v>4.460559027777778E-2</v>
      </c>
      <c r="AI93" s="18">
        <f>IF(km4_splits_ranks[[#This Row],[12 - 16 ]]="DNF","DNF",km4_splits_ranks[[#This Row],[12 km]]+km4_splits_ranks[[#This Row],[12 - 16 ]])</f>
        <v>6.1145694444444447E-2</v>
      </c>
      <c r="AJ93" s="18">
        <f>IF(km4_splits_ranks[[#This Row],[16 -20 ]]="DNF","DNF",km4_splits_ranks[[#This Row],[16 km]]+km4_splits_ranks[[#This Row],[16 -20 ]])</f>
        <v>7.8751956018518518E-2</v>
      </c>
      <c r="AK93" s="18">
        <f>IF(km4_splits_ranks[[#This Row],[20 - 24 ]]="DNF","DNF",km4_splits_ranks[[#This Row],[20 km]]+km4_splits_ranks[[#This Row],[20 - 24 ]])</f>
        <v>9.6913391203703708E-2</v>
      </c>
      <c r="AL93" s="18">
        <f>IF(km4_splits_ranks[[#This Row],[24 - 28 ]]="DNF","DNF",km4_splits_ranks[[#This Row],[24 km]]+km4_splits_ranks[[#This Row],[24 - 28 ]])</f>
        <v>0.11543656250000001</v>
      </c>
      <c r="AM93" s="18">
        <f>IF(km4_splits_ranks[[#This Row],[28 - 32 ]]="DNF","DNF",km4_splits_ranks[[#This Row],[28 km]]+km4_splits_ranks[[#This Row],[28 - 32 ]])</f>
        <v>0.1332780324074074</v>
      </c>
      <c r="AN93" s="18">
        <f>IF(km4_splits_ranks[[#This Row],[32 - 36 ]]="DNF","DNF",km4_splits_ranks[[#This Row],[32 km]]+km4_splits_ranks[[#This Row],[32 - 36 ]])</f>
        <v>0.15425070601851851</v>
      </c>
      <c r="AO93" s="18">
        <f>IF(km4_splits_ranks[[#This Row],[36 - 40 ]]="DNF","DNF",km4_splits_ranks[[#This Row],[36 km]]+km4_splits_ranks[[#This Row],[36 - 40 ]])</f>
        <v>0.17361277777777778</v>
      </c>
      <c r="AP93" s="23">
        <f>IF(km4_splits_ranks[[#This Row],[40 - 42 ]]="DNF","DNF",km4_splits_ranks[[#This Row],[40 km]]+km4_splits_ranks[[#This Row],[40 - 42 ]])</f>
        <v>0.18288511574074073</v>
      </c>
      <c r="AQ93" s="48">
        <f>IF(km4_splits_ranks[[#This Row],[4 km]]="DNF","DNF",RANK(km4_splits_ranks[[#This Row],[4 km]],km4_splits_ranks[4 km],1))</f>
        <v>62</v>
      </c>
      <c r="AR93" s="49">
        <f>IF(km4_splits_ranks[[#This Row],[8 km]]="DNF","DNF",RANK(km4_splits_ranks[[#This Row],[8 km]],km4_splits_ranks[8 km],1))</f>
        <v>71</v>
      </c>
      <c r="AS93" s="49">
        <f>IF(km4_splits_ranks[[#This Row],[12 km]]="DNF","DNF",RANK(km4_splits_ranks[[#This Row],[12 km]],km4_splits_ranks[12 km],1))</f>
        <v>75</v>
      </c>
      <c r="AT93" s="49">
        <f>IF(km4_splits_ranks[[#This Row],[16 km]]="DNF","DNF",RANK(km4_splits_ranks[[#This Row],[16 km]],km4_splits_ranks[16 km],1))</f>
        <v>83</v>
      </c>
      <c r="AU93" s="49">
        <f>IF(km4_splits_ranks[[#This Row],[20 km]]="DNF","DNF",RANK(km4_splits_ranks[[#This Row],[20 km]],km4_splits_ranks[20 km],1))</f>
        <v>84</v>
      </c>
      <c r="AV93" s="49">
        <f>IF(km4_splits_ranks[[#This Row],[24 km]]="DNF","DNF",RANK(km4_splits_ranks[[#This Row],[24 km]],km4_splits_ranks[24 km],1))</f>
        <v>86</v>
      </c>
      <c r="AW93" s="49">
        <f>IF(km4_splits_ranks[[#This Row],[28 km]]="DNF","DNF",RANK(km4_splits_ranks[[#This Row],[28 km]],km4_splits_ranks[28 km],1))</f>
        <v>89</v>
      </c>
      <c r="AX93" s="49">
        <f>IF(km4_splits_ranks[[#This Row],[32 km]]="DNF","DNF",RANK(km4_splits_ranks[[#This Row],[32 km]],km4_splits_ranks[32 km],1))</f>
        <v>87</v>
      </c>
      <c r="AY93" s="49">
        <f>IF(km4_splits_ranks[[#This Row],[36 km]]="DNF","DNF",RANK(km4_splits_ranks[[#This Row],[36 km]],km4_splits_ranks[36 km],1))</f>
        <v>88</v>
      </c>
      <c r="AZ93" s="49">
        <f>IF(km4_splits_ranks[[#This Row],[40 km]]="DNF","DNF",RANK(km4_splits_ranks[[#This Row],[40 km]],km4_splits_ranks[40 km],1))</f>
        <v>88</v>
      </c>
      <c r="BA93" s="49">
        <f>IF(km4_splits_ranks[[#This Row],[42 km]]="DNF","DNF",RANK(km4_splits_ranks[[#This Row],[42 km]],km4_splits_ranks[42 km],1))</f>
        <v>88</v>
      </c>
    </row>
    <row r="94" spans="2:53" x14ac:dyDescent="0.2">
      <c r="B94" s="4">
        <f>laps_times[[#This Row],[poř]]</f>
        <v>89</v>
      </c>
      <c r="C94" s="1">
        <f>laps_times[[#This Row],[s.č.]]</f>
        <v>74</v>
      </c>
      <c r="D94" s="1" t="str">
        <f>laps_times[[#This Row],[jméno]]</f>
        <v>Burger Pavel</v>
      </c>
      <c r="E94" s="2">
        <f>laps_times[[#This Row],[roč]]</f>
        <v>1974</v>
      </c>
      <c r="F94" s="2" t="str">
        <f>laps_times[[#This Row],[kat]]</f>
        <v>MB</v>
      </c>
      <c r="G94" s="2">
        <f>laps_times[[#This Row],[poř_kat]]</f>
        <v>38</v>
      </c>
      <c r="H94" s="1" t="str">
        <f>laps_times[[#This Row],[klub]]</f>
        <v>Maraton Klub Kladno</v>
      </c>
      <c r="I94" s="6">
        <f>laps_times[[#This Row],[celk. čas]]</f>
        <v>0.18663937500000002</v>
      </c>
      <c r="J94" s="29">
        <f>SUM(laps_times[[#This Row],[1]:[6]])</f>
        <v>1.5397835648148148E-2</v>
      </c>
      <c r="K94" s="30">
        <f>SUM(laps_times[[#This Row],[7]:[12]])</f>
        <v>1.4835162037037036E-2</v>
      </c>
      <c r="L94" s="30">
        <f>SUM(laps_times[[#This Row],[13]:[18]])</f>
        <v>1.5048807870370369E-2</v>
      </c>
      <c r="M94" s="30">
        <f>SUM(laps_times[[#This Row],[19]:[24]])</f>
        <v>1.5501585648148148E-2</v>
      </c>
      <c r="N94" s="30">
        <f>SUM(laps_times[[#This Row],[25]:[30]])</f>
        <v>1.6836261574074071E-2</v>
      </c>
      <c r="O94" s="30">
        <f>SUM(laps_times[[#This Row],[31]:[36]])</f>
        <v>1.8231354166666665E-2</v>
      </c>
      <c r="P94" s="30">
        <f>SUM(laps_times[[#This Row],[37]:[42]])</f>
        <v>1.9344768518518518E-2</v>
      </c>
      <c r="Q94" s="30">
        <f>SUM(laps_times[[#This Row],[43]:[48]])</f>
        <v>1.931596064814815E-2</v>
      </c>
      <c r="R94" s="30">
        <f>SUM(laps_times[[#This Row],[49]:[54]])</f>
        <v>2.098258101851852E-2</v>
      </c>
      <c r="S94" s="30">
        <f>SUM(laps_times[[#This Row],[55]:[60]])</f>
        <v>2.0610625E-2</v>
      </c>
      <c r="T94" s="31">
        <f>SUM(laps_times[[#This Row],[61]:[63]])</f>
        <v>1.0534432870370371E-2</v>
      </c>
      <c r="U94" s="45">
        <f>IF(km4_splits_ranks[[#This Row],[0 - 4 ]]="DNF","DNF",RANK(km4_splits_ranks[[#This Row],[0 - 4 ]],km4_splits_ranks[0 - 4 ],1))</f>
        <v>83</v>
      </c>
      <c r="V94" s="46">
        <f>IF(km4_splits_ranks[[#This Row],[4 - 8 ]]="DNF","DNF",RANK(km4_splits_ranks[[#This Row],[4 - 8 ]],km4_splits_ranks[4 - 8 ],1))</f>
        <v>78</v>
      </c>
      <c r="W94" s="46">
        <f>IF(km4_splits_ranks[[#This Row],[8 - 12 ]]="DNF","DNF",RANK(km4_splits_ranks[[#This Row],[8 - 12 ]],km4_splits_ranks[8 - 12 ],1))</f>
        <v>78</v>
      </c>
      <c r="X94" s="46">
        <f>IF(km4_splits_ranks[[#This Row],[12 - 16 ]]="DNF","DNF",RANK(km4_splits_ranks[[#This Row],[12 - 16 ]],km4_splits_ranks[12 - 16 ],1))</f>
        <v>81</v>
      </c>
      <c r="Y94" s="46">
        <f>IF(km4_splits_ranks[[#This Row],[16 -20 ]]="DNF","DNF",RANK(km4_splits_ranks[[#This Row],[16 -20 ]],km4_splits_ranks[16 -20 ],1))</f>
        <v>89</v>
      </c>
      <c r="Z94" s="46">
        <f>IF(km4_splits_ranks[[#This Row],[20 - 24 ]]="DNF","DNF",RANK(km4_splits_ranks[[#This Row],[20 - 24 ]],km4_splits_ranks[20 - 24 ],1))</f>
        <v>92</v>
      </c>
      <c r="AA94" s="46">
        <f>IF(km4_splits_ranks[[#This Row],[24 - 28 ]]="DNF","DNF",RANK(km4_splits_ranks[[#This Row],[24 - 28 ]],km4_splits_ranks[24 - 28 ],1))</f>
        <v>93</v>
      </c>
      <c r="AB94" s="46">
        <f>IF(km4_splits_ranks[[#This Row],[28 - 32 ]]="DNF","DNF",RANK(km4_splits_ranks[[#This Row],[28 - 32 ]],km4_splits_ranks[28 - 32 ],1))</f>
        <v>92</v>
      </c>
      <c r="AC94" s="46">
        <f>IF(km4_splits_ranks[[#This Row],[32 - 36 ]]="DNF","DNF",RANK(km4_splits_ranks[[#This Row],[32 - 36 ]],km4_splits_ranks[32 - 36 ],1))</f>
        <v>95</v>
      </c>
      <c r="AD94" s="46">
        <f>IF(km4_splits_ranks[[#This Row],[36 - 40 ]]="DNF","DNF",RANK(km4_splits_ranks[[#This Row],[36 - 40 ]],km4_splits_ranks[36 - 40 ],1))</f>
        <v>90</v>
      </c>
      <c r="AE94" s="47">
        <f>IF(km4_splits_ranks[[#This Row],[40 - 42 ]]="DNF","DNF",RANK(km4_splits_ranks[[#This Row],[40 - 42 ]],km4_splits_ranks[40 - 42 ],1))</f>
        <v>96</v>
      </c>
      <c r="AF94" s="22">
        <f>km4_splits_ranks[[#This Row],[0 - 4 ]]</f>
        <v>1.5397835648148148E-2</v>
      </c>
      <c r="AG94" s="18">
        <f>IF(km4_splits_ranks[[#This Row],[4 - 8 ]]="DNF","DNF",km4_splits_ranks[[#This Row],[4 km]]+km4_splits_ranks[[#This Row],[4 - 8 ]])</f>
        <v>3.0232997685185184E-2</v>
      </c>
      <c r="AH94" s="18">
        <f>IF(km4_splits_ranks[[#This Row],[8 - 12 ]]="DNF","DNF",km4_splits_ranks[[#This Row],[8 km]]+km4_splits_ranks[[#This Row],[8 - 12 ]])</f>
        <v>4.5281805555555554E-2</v>
      </c>
      <c r="AI94" s="18">
        <f>IF(km4_splits_ranks[[#This Row],[12 - 16 ]]="DNF","DNF",km4_splits_ranks[[#This Row],[12 km]]+km4_splits_ranks[[#This Row],[12 - 16 ]])</f>
        <v>6.0783391203703699E-2</v>
      </c>
      <c r="AJ94" s="18">
        <f>IF(km4_splits_ranks[[#This Row],[16 -20 ]]="DNF","DNF",km4_splits_ranks[[#This Row],[16 km]]+km4_splits_ranks[[#This Row],[16 -20 ]])</f>
        <v>7.761965277777777E-2</v>
      </c>
      <c r="AK94" s="18">
        <f>IF(km4_splits_ranks[[#This Row],[20 - 24 ]]="DNF","DNF",km4_splits_ranks[[#This Row],[20 km]]+km4_splits_ranks[[#This Row],[20 - 24 ]])</f>
        <v>9.5851006944444428E-2</v>
      </c>
      <c r="AL94" s="18">
        <f>IF(km4_splits_ranks[[#This Row],[24 - 28 ]]="DNF","DNF",km4_splits_ranks[[#This Row],[24 km]]+km4_splits_ranks[[#This Row],[24 - 28 ]])</f>
        <v>0.11519577546296295</v>
      </c>
      <c r="AM94" s="18">
        <f>IF(km4_splits_ranks[[#This Row],[28 - 32 ]]="DNF","DNF",km4_splits_ranks[[#This Row],[28 km]]+km4_splits_ranks[[#This Row],[28 - 32 ]])</f>
        <v>0.13451173611111109</v>
      </c>
      <c r="AN94" s="18">
        <f>IF(km4_splits_ranks[[#This Row],[32 - 36 ]]="DNF","DNF",km4_splits_ranks[[#This Row],[32 km]]+km4_splits_ranks[[#This Row],[32 - 36 ]])</f>
        <v>0.15549431712962961</v>
      </c>
      <c r="AO94" s="18">
        <f>IF(km4_splits_ranks[[#This Row],[36 - 40 ]]="DNF","DNF",km4_splits_ranks[[#This Row],[36 km]]+km4_splits_ranks[[#This Row],[36 - 40 ]])</f>
        <v>0.1761049421296296</v>
      </c>
      <c r="AP94" s="23">
        <f>IF(km4_splits_ranks[[#This Row],[40 - 42 ]]="DNF","DNF",km4_splits_ranks[[#This Row],[40 km]]+km4_splits_ranks[[#This Row],[40 - 42 ]])</f>
        <v>0.18663937499999997</v>
      </c>
      <c r="AQ94" s="48">
        <f>IF(km4_splits_ranks[[#This Row],[4 km]]="DNF","DNF",RANK(km4_splits_ranks[[#This Row],[4 km]],km4_splits_ranks[4 km],1))</f>
        <v>83</v>
      </c>
      <c r="AR94" s="49">
        <f>IF(km4_splits_ranks[[#This Row],[8 km]]="DNF","DNF",RANK(km4_splits_ranks[[#This Row],[8 km]],km4_splits_ranks[8 km],1))</f>
        <v>82</v>
      </c>
      <c r="AS94" s="49">
        <f>IF(km4_splits_ranks[[#This Row],[12 km]]="DNF","DNF",RANK(km4_splits_ranks[[#This Row],[12 km]],km4_splits_ranks[12 km],1))</f>
        <v>83</v>
      </c>
      <c r="AT94" s="49">
        <f>IF(km4_splits_ranks[[#This Row],[16 km]]="DNF","DNF",RANK(km4_splits_ranks[[#This Row],[16 km]],km4_splits_ranks[16 km],1))</f>
        <v>82</v>
      </c>
      <c r="AU94" s="49">
        <f>IF(km4_splits_ranks[[#This Row],[20 km]]="DNF","DNF",RANK(km4_splits_ranks[[#This Row],[20 km]],km4_splits_ranks[20 km],1))</f>
        <v>81</v>
      </c>
      <c r="AV94" s="49">
        <f>IF(km4_splits_ranks[[#This Row],[24 km]]="DNF","DNF",RANK(km4_splits_ranks[[#This Row],[24 km]],km4_splits_ranks[24 km],1))</f>
        <v>82</v>
      </c>
      <c r="AW94" s="49">
        <f>IF(km4_splits_ranks[[#This Row],[28 km]]="DNF","DNF",RANK(km4_splits_ranks[[#This Row],[28 km]],km4_splits_ranks[28 km],1))</f>
        <v>88</v>
      </c>
      <c r="AX94" s="49">
        <f>IF(km4_splits_ranks[[#This Row],[32 km]]="DNF","DNF",RANK(km4_splits_ranks[[#This Row],[32 km]],km4_splits_ranks[32 km],1))</f>
        <v>89</v>
      </c>
      <c r="AY94" s="49">
        <f>IF(km4_splits_ranks[[#This Row],[36 km]]="DNF","DNF",RANK(km4_splits_ranks[[#This Row],[36 km]],km4_splits_ranks[36 km],1))</f>
        <v>89</v>
      </c>
      <c r="AZ94" s="49">
        <f>IF(km4_splits_ranks[[#This Row],[40 km]]="DNF","DNF",RANK(km4_splits_ranks[[#This Row],[40 km]],km4_splits_ranks[40 km],1))</f>
        <v>89</v>
      </c>
      <c r="BA94" s="49">
        <f>IF(km4_splits_ranks[[#This Row],[42 km]]="DNF","DNF",RANK(km4_splits_ranks[[#This Row],[42 km]],km4_splits_ranks[42 km],1))</f>
        <v>89</v>
      </c>
    </row>
    <row r="95" spans="2:53" x14ac:dyDescent="0.2">
      <c r="B95" s="4">
        <f>laps_times[[#This Row],[poř]]</f>
        <v>90</v>
      </c>
      <c r="C95" s="1">
        <f>laps_times[[#This Row],[s.č.]]</f>
        <v>109</v>
      </c>
      <c r="D95" s="1" t="str">
        <f>laps_times[[#This Row],[jméno]]</f>
        <v>Falta Hynek</v>
      </c>
      <c r="E95" s="2">
        <f>laps_times[[#This Row],[roč]]</f>
        <v>1974</v>
      </c>
      <c r="F95" s="2" t="str">
        <f>laps_times[[#This Row],[kat]]</f>
        <v>MB</v>
      </c>
      <c r="G95" s="2">
        <f>laps_times[[#This Row],[poř_kat]]</f>
        <v>39</v>
      </c>
      <c r="H95" s="1" t="str">
        <f>laps_times[[#This Row],[klub]]</f>
        <v>Jihočeský klub maratonců</v>
      </c>
      <c r="I95" s="6">
        <f>laps_times[[#This Row],[celk. čas]]</f>
        <v>0.18730030092592595</v>
      </c>
      <c r="J95" s="29">
        <f>SUM(laps_times[[#This Row],[1]:[6]])</f>
        <v>1.6954293981481482E-2</v>
      </c>
      <c r="K95" s="30">
        <f>SUM(laps_times[[#This Row],[7]:[12]])</f>
        <v>1.6218402777777779E-2</v>
      </c>
      <c r="L95" s="30">
        <f>SUM(laps_times[[#This Row],[13]:[18]])</f>
        <v>1.5934583333333332E-2</v>
      </c>
      <c r="M95" s="30">
        <f>SUM(laps_times[[#This Row],[19]:[24]])</f>
        <v>1.634459490740741E-2</v>
      </c>
      <c r="N95" s="30">
        <f>SUM(laps_times[[#This Row],[25]:[30]])</f>
        <v>1.7401307870370371E-2</v>
      </c>
      <c r="O95" s="30">
        <f>SUM(laps_times[[#This Row],[31]:[36]])</f>
        <v>1.8250868055555557E-2</v>
      </c>
      <c r="P95" s="30">
        <f>SUM(laps_times[[#This Row],[37]:[42]])</f>
        <v>1.8797881944444445E-2</v>
      </c>
      <c r="Q95" s="30">
        <f>SUM(laps_times[[#This Row],[43]:[48]])</f>
        <v>1.929045138888889E-2</v>
      </c>
      <c r="R95" s="30">
        <f>SUM(laps_times[[#This Row],[49]:[54]])</f>
        <v>1.9198865740740739E-2</v>
      </c>
      <c r="S95" s="30">
        <f>SUM(laps_times[[#This Row],[55]:[60]])</f>
        <v>1.9514664351851851E-2</v>
      </c>
      <c r="T95" s="31">
        <f>SUM(laps_times[[#This Row],[61]:[63]])</f>
        <v>9.3943865740740741E-3</v>
      </c>
      <c r="U95" s="45">
        <f>IF(km4_splits_ranks[[#This Row],[0 - 4 ]]="DNF","DNF",RANK(km4_splits_ranks[[#This Row],[0 - 4 ]],km4_splits_ranks[0 - 4 ],1))</f>
        <v>93</v>
      </c>
      <c r="V95" s="46">
        <f>IF(km4_splits_ranks[[#This Row],[4 - 8 ]]="DNF","DNF",RANK(km4_splits_ranks[[#This Row],[4 - 8 ]],km4_splits_ranks[4 - 8 ],1))</f>
        <v>91</v>
      </c>
      <c r="W95" s="46">
        <f>IF(km4_splits_ranks[[#This Row],[8 - 12 ]]="DNF","DNF",RANK(km4_splits_ranks[[#This Row],[8 - 12 ]],km4_splits_ranks[8 - 12 ],1))</f>
        <v>91</v>
      </c>
      <c r="X95" s="46">
        <f>IF(km4_splits_ranks[[#This Row],[12 - 16 ]]="DNF","DNF",RANK(km4_splits_ranks[[#This Row],[12 - 16 ]],km4_splits_ranks[12 - 16 ],1))</f>
        <v>90</v>
      </c>
      <c r="Y95" s="46">
        <f>IF(km4_splits_ranks[[#This Row],[16 -20 ]]="DNF","DNF",RANK(km4_splits_ranks[[#This Row],[16 -20 ]],km4_splits_ranks[16 -20 ],1))</f>
        <v>92</v>
      </c>
      <c r="Z95" s="46">
        <f>IF(km4_splits_ranks[[#This Row],[20 - 24 ]]="DNF","DNF",RANK(km4_splits_ranks[[#This Row],[20 - 24 ]],km4_splits_ranks[20 - 24 ],1))</f>
        <v>93</v>
      </c>
      <c r="AA95" s="46">
        <f>IF(km4_splits_ranks[[#This Row],[24 - 28 ]]="DNF","DNF",RANK(km4_splits_ranks[[#This Row],[24 - 28 ]],km4_splits_ranks[24 - 28 ],1))</f>
        <v>92</v>
      </c>
      <c r="AB95" s="46">
        <f>IF(km4_splits_ranks[[#This Row],[28 - 32 ]]="DNF","DNF",RANK(km4_splits_ranks[[#This Row],[28 - 32 ]],km4_splits_ranks[28 - 32 ],1))</f>
        <v>91</v>
      </c>
      <c r="AC95" s="46">
        <f>IF(km4_splits_ranks[[#This Row],[32 - 36 ]]="DNF","DNF",RANK(km4_splits_ranks[[#This Row],[32 - 36 ]],km4_splits_ranks[32 - 36 ],1))</f>
        <v>86</v>
      </c>
      <c r="AD95" s="46">
        <f>IF(km4_splits_ranks[[#This Row],[36 - 40 ]]="DNF","DNF",RANK(km4_splits_ranks[[#This Row],[36 - 40 ]],km4_splits_ranks[36 - 40 ],1))</f>
        <v>84</v>
      </c>
      <c r="AE95" s="47">
        <f>IF(km4_splits_ranks[[#This Row],[40 - 42 ]]="DNF","DNF",RANK(km4_splits_ranks[[#This Row],[40 - 42 ]],km4_splits_ranks[40 - 42 ],1))</f>
        <v>85</v>
      </c>
      <c r="AF95" s="22">
        <f>km4_splits_ranks[[#This Row],[0 - 4 ]]</f>
        <v>1.6954293981481482E-2</v>
      </c>
      <c r="AG95" s="18">
        <f>IF(km4_splits_ranks[[#This Row],[4 - 8 ]]="DNF","DNF",km4_splits_ranks[[#This Row],[4 km]]+km4_splits_ranks[[#This Row],[4 - 8 ]])</f>
        <v>3.3172696759259261E-2</v>
      </c>
      <c r="AH95" s="18">
        <f>IF(km4_splits_ranks[[#This Row],[8 - 12 ]]="DNF","DNF",km4_splits_ranks[[#This Row],[8 km]]+km4_splits_ranks[[#This Row],[8 - 12 ]])</f>
        <v>4.910728009259259E-2</v>
      </c>
      <c r="AI95" s="18">
        <f>IF(km4_splits_ranks[[#This Row],[12 - 16 ]]="DNF","DNF",km4_splits_ranks[[#This Row],[12 km]]+km4_splits_ranks[[#This Row],[12 - 16 ]])</f>
        <v>6.5451874999999993E-2</v>
      </c>
      <c r="AJ95" s="18">
        <f>IF(km4_splits_ranks[[#This Row],[16 -20 ]]="DNF","DNF",km4_splits_ranks[[#This Row],[16 km]]+km4_splits_ranks[[#This Row],[16 -20 ]])</f>
        <v>8.2853182870370357E-2</v>
      </c>
      <c r="AK95" s="18">
        <f>IF(km4_splits_ranks[[#This Row],[20 - 24 ]]="DNF","DNF",km4_splits_ranks[[#This Row],[20 km]]+km4_splits_ranks[[#This Row],[20 - 24 ]])</f>
        <v>0.10110405092592592</v>
      </c>
      <c r="AL95" s="18">
        <f>IF(km4_splits_ranks[[#This Row],[24 - 28 ]]="DNF","DNF",km4_splits_ranks[[#This Row],[24 km]]+km4_splits_ranks[[#This Row],[24 - 28 ]])</f>
        <v>0.11990193287037036</v>
      </c>
      <c r="AM95" s="18">
        <f>IF(km4_splits_ranks[[#This Row],[28 - 32 ]]="DNF","DNF",km4_splits_ranks[[#This Row],[28 km]]+km4_splits_ranks[[#This Row],[28 - 32 ]])</f>
        <v>0.13919238425925926</v>
      </c>
      <c r="AN95" s="18">
        <f>IF(km4_splits_ranks[[#This Row],[32 - 36 ]]="DNF","DNF",km4_splits_ranks[[#This Row],[32 km]]+km4_splits_ranks[[#This Row],[32 - 36 ]])</f>
        <v>0.15839124999999998</v>
      </c>
      <c r="AO95" s="18">
        <f>IF(km4_splits_ranks[[#This Row],[36 - 40 ]]="DNF","DNF",km4_splits_ranks[[#This Row],[36 km]]+km4_splits_ranks[[#This Row],[36 - 40 ]])</f>
        <v>0.17790591435185182</v>
      </c>
      <c r="AP95" s="23">
        <f>IF(km4_splits_ranks[[#This Row],[40 - 42 ]]="DNF","DNF",km4_splits_ranks[[#This Row],[40 km]]+km4_splits_ranks[[#This Row],[40 - 42 ]])</f>
        <v>0.18730030092592589</v>
      </c>
      <c r="AQ95" s="48">
        <f>IF(km4_splits_ranks[[#This Row],[4 km]]="DNF","DNF",RANK(km4_splits_ranks[[#This Row],[4 km]],km4_splits_ranks[4 km],1))</f>
        <v>93</v>
      </c>
      <c r="AR95" s="49">
        <f>IF(km4_splits_ranks[[#This Row],[8 km]]="DNF","DNF",RANK(km4_splits_ranks[[#This Row],[8 km]],km4_splits_ranks[8 km],1))</f>
        <v>92</v>
      </c>
      <c r="AS95" s="49">
        <f>IF(km4_splits_ranks[[#This Row],[12 km]]="DNF","DNF",RANK(km4_splits_ranks[[#This Row],[12 km]],km4_splits_ranks[12 km],1))</f>
        <v>91</v>
      </c>
      <c r="AT95" s="49">
        <f>IF(km4_splits_ranks[[#This Row],[16 km]]="DNF","DNF",RANK(km4_splits_ranks[[#This Row],[16 km]],km4_splits_ranks[16 km],1))</f>
        <v>92</v>
      </c>
      <c r="AU95" s="49">
        <f>IF(km4_splits_ranks[[#This Row],[20 km]]="DNF","DNF",RANK(km4_splits_ranks[[#This Row],[20 km]],km4_splits_ranks[20 km],1))</f>
        <v>91</v>
      </c>
      <c r="AV95" s="49">
        <f>IF(km4_splits_ranks[[#This Row],[24 km]]="DNF","DNF",RANK(km4_splits_ranks[[#This Row],[24 km]],km4_splits_ranks[24 km],1))</f>
        <v>90</v>
      </c>
      <c r="AW95" s="49">
        <f>IF(km4_splits_ranks[[#This Row],[28 km]]="DNF","DNF",RANK(km4_splits_ranks[[#This Row],[28 km]],km4_splits_ranks[28 km],1))</f>
        <v>91</v>
      </c>
      <c r="AX95" s="49">
        <f>IF(km4_splits_ranks[[#This Row],[32 km]]="DNF","DNF",RANK(km4_splits_ranks[[#This Row],[32 km]],km4_splits_ranks[32 km],1))</f>
        <v>91</v>
      </c>
      <c r="AY95" s="49">
        <f>IF(km4_splits_ranks[[#This Row],[36 km]]="DNF","DNF",RANK(km4_splits_ranks[[#This Row],[36 km]],km4_splits_ranks[36 km],1))</f>
        <v>91</v>
      </c>
      <c r="AZ95" s="49">
        <f>IF(km4_splits_ranks[[#This Row],[40 km]]="DNF","DNF",RANK(km4_splits_ranks[[#This Row],[40 km]],km4_splits_ranks[40 km],1))</f>
        <v>90</v>
      </c>
      <c r="BA95" s="49">
        <f>IF(km4_splits_ranks[[#This Row],[42 km]]="DNF","DNF",RANK(km4_splits_ranks[[#This Row],[42 km]],km4_splits_ranks[42 km],1))</f>
        <v>90</v>
      </c>
    </row>
    <row r="96" spans="2:53" x14ac:dyDescent="0.2">
      <c r="B96" s="4">
        <f>laps_times[[#This Row],[poř]]</f>
        <v>91</v>
      </c>
      <c r="C96" s="1">
        <f>laps_times[[#This Row],[s.č.]]</f>
        <v>87</v>
      </c>
      <c r="D96" s="1" t="str">
        <f>laps_times[[#This Row],[jméno]]</f>
        <v>Kmuníčková Jana</v>
      </c>
      <c r="E96" s="2">
        <f>laps_times[[#This Row],[roč]]</f>
        <v>1984</v>
      </c>
      <c r="F96" s="2" t="str">
        <f>laps_times[[#This Row],[kat]]</f>
        <v>ZA</v>
      </c>
      <c r="G96" s="2">
        <f>laps_times[[#This Row],[poř_kat]]</f>
        <v>4</v>
      </c>
      <c r="H96" s="1" t="str">
        <f>laps_times[[#This Row],[klub]]</f>
        <v>Maraton Klub Kladno</v>
      </c>
      <c r="I96" s="6">
        <f>laps_times[[#This Row],[celk. čas]]</f>
        <v>0.18970322916666668</v>
      </c>
      <c r="J96" s="29">
        <f>SUM(laps_times[[#This Row],[1]:[6]])</f>
        <v>1.710396990740741E-2</v>
      </c>
      <c r="K96" s="30">
        <f>SUM(laps_times[[#This Row],[7]:[12]])</f>
        <v>1.6476585648148148E-2</v>
      </c>
      <c r="L96" s="30">
        <f>SUM(laps_times[[#This Row],[13]:[18]])</f>
        <v>1.6983078703703705E-2</v>
      </c>
      <c r="M96" s="30">
        <f>SUM(laps_times[[#This Row],[19]:[24]])</f>
        <v>1.6680844907407406E-2</v>
      </c>
      <c r="N96" s="30">
        <f>SUM(laps_times[[#This Row],[25]:[30]])</f>
        <v>1.7300613425925926E-2</v>
      </c>
      <c r="O96" s="30">
        <f>SUM(laps_times[[#This Row],[31]:[36]])</f>
        <v>1.7629525462962967E-2</v>
      </c>
      <c r="P96" s="30">
        <f>SUM(laps_times[[#This Row],[37]:[42]])</f>
        <v>1.7262812499999999E-2</v>
      </c>
      <c r="Q96" s="30">
        <f>SUM(laps_times[[#This Row],[43]:[48]])</f>
        <v>1.7146006944444445E-2</v>
      </c>
      <c r="R96" s="30">
        <f>SUM(laps_times[[#This Row],[49]:[54]])</f>
        <v>2.1173206018518517E-2</v>
      </c>
      <c r="S96" s="30">
        <f>SUM(laps_times[[#This Row],[55]:[60]])</f>
        <v>2.2674675925925925E-2</v>
      </c>
      <c r="T96" s="31">
        <f>SUM(laps_times[[#This Row],[61]:[63]])</f>
        <v>9.2719097222222213E-3</v>
      </c>
      <c r="U96" s="45">
        <f>IF(km4_splits_ranks[[#This Row],[0 - 4 ]]="DNF","DNF",RANK(km4_splits_ranks[[#This Row],[0 - 4 ]],km4_splits_ranks[0 - 4 ],1))</f>
        <v>95</v>
      </c>
      <c r="V96" s="46">
        <f>IF(km4_splits_ranks[[#This Row],[4 - 8 ]]="DNF","DNF",RANK(km4_splits_ranks[[#This Row],[4 - 8 ]],km4_splits_ranks[4 - 8 ],1))</f>
        <v>95</v>
      </c>
      <c r="W96" s="46">
        <f>IF(km4_splits_ranks[[#This Row],[8 - 12 ]]="DNF","DNF",RANK(km4_splits_ranks[[#This Row],[8 - 12 ]],km4_splits_ranks[8 - 12 ],1))</f>
        <v>96</v>
      </c>
      <c r="X96" s="46">
        <f>IF(km4_splits_ranks[[#This Row],[12 - 16 ]]="DNF","DNF",RANK(km4_splits_ranks[[#This Row],[12 - 16 ]],km4_splits_ranks[12 - 16 ],1))</f>
        <v>93</v>
      </c>
      <c r="Y96" s="46">
        <f>IF(km4_splits_ranks[[#This Row],[16 -20 ]]="DNF","DNF",RANK(km4_splits_ranks[[#This Row],[16 -20 ]],km4_splits_ranks[16 -20 ],1))</f>
        <v>91</v>
      </c>
      <c r="Z96" s="46">
        <f>IF(km4_splits_ranks[[#This Row],[20 - 24 ]]="DNF","DNF",RANK(km4_splits_ranks[[#This Row],[20 - 24 ]],km4_splits_ranks[20 - 24 ],1))</f>
        <v>88</v>
      </c>
      <c r="AA96" s="46">
        <f>IF(km4_splits_ranks[[#This Row],[24 - 28 ]]="DNF","DNF",RANK(km4_splits_ranks[[#This Row],[24 - 28 ]],km4_splits_ranks[24 - 28 ],1))</f>
        <v>83</v>
      </c>
      <c r="AB96" s="46">
        <f>IF(km4_splits_ranks[[#This Row],[28 - 32 ]]="DNF","DNF",RANK(km4_splits_ranks[[#This Row],[28 - 32 ]],km4_splits_ranks[28 - 32 ],1))</f>
        <v>75</v>
      </c>
      <c r="AC96" s="46">
        <f>IF(km4_splits_ranks[[#This Row],[32 - 36 ]]="DNF","DNF",RANK(km4_splits_ranks[[#This Row],[32 - 36 ]],km4_splits_ranks[32 - 36 ],1))</f>
        <v>97</v>
      </c>
      <c r="AD96" s="46">
        <f>IF(km4_splits_ranks[[#This Row],[36 - 40 ]]="DNF","DNF",RANK(km4_splits_ranks[[#This Row],[36 - 40 ]],km4_splits_ranks[36 - 40 ],1))</f>
        <v>97</v>
      </c>
      <c r="AE96" s="47">
        <f>IF(km4_splits_ranks[[#This Row],[40 - 42 ]]="DNF","DNF",RANK(km4_splits_ranks[[#This Row],[40 - 42 ]],km4_splits_ranks[40 - 42 ],1))</f>
        <v>83</v>
      </c>
      <c r="AF96" s="22">
        <f>km4_splits_ranks[[#This Row],[0 - 4 ]]</f>
        <v>1.710396990740741E-2</v>
      </c>
      <c r="AG96" s="18">
        <f>IF(km4_splits_ranks[[#This Row],[4 - 8 ]]="DNF","DNF",km4_splits_ranks[[#This Row],[4 km]]+km4_splits_ranks[[#This Row],[4 - 8 ]])</f>
        <v>3.3580555555555558E-2</v>
      </c>
      <c r="AH96" s="18">
        <f>IF(km4_splits_ranks[[#This Row],[8 - 12 ]]="DNF","DNF",km4_splits_ranks[[#This Row],[8 km]]+km4_splits_ranks[[#This Row],[8 - 12 ]])</f>
        <v>5.0563634259259263E-2</v>
      </c>
      <c r="AI96" s="18">
        <f>IF(km4_splits_ranks[[#This Row],[12 - 16 ]]="DNF","DNF",km4_splits_ranks[[#This Row],[12 km]]+km4_splits_ranks[[#This Row],[12 - 16 ]])</f>
        <v>6.7244479166666676E-2</v>
      </c>
      <c r="AJ96" s="18">
        <f>IF(km4_splits_ranks[[#This Row],[16 -20 ]]="DNF","DNF",km4_splits_ranks[[#This Row],[16 km]]+km4_splits_ranks[[#This Row],[16 -20 ]])</f>
        <v>8.4545092592592602E-2</v>
      </c>
      <c r="AK96" s="18">
        <f>IF(km4_splits_ranks[[#This Row],[20 - 24 ]]="DNF","DNF",km4_splits_ranks[[#This Row],[20 km]]+km4_splits_ranks[[#This Row],[20 - 24 ]])</f>
        <v>0.10217461805555557</v>
      </c>
      <c r="AL96" s="18">
        <f>IF(km4_splits_ranks[[#This Row],[24 - 28 ]]="DNF","DNF",km4_splits_ranks[[#This Row],[24 km]]+km4_splits_ranks[[#This Row],[24 - 28 ]])</f>
        <v>0.11943743055555557</v>
      </c>
      <c r="AM96" s="18">
        <f>IF(km4_splits_ranks[[#This Row],[28 - 32 ]]="DNF","DNF",km4_splits_ranks[[#This Row],[28 km]]+km4_splits_ranks[[#This Row],[28 - 32 ]])</f>
        <v>0.13658343750000002</v>
      </c>
      <c r="AN96" s="18">
        <f>IF(km4_splits_ranks[[#This Row],[32 - 36 ]]="DNF","DNF",km4_splits_ranks[[#This Row],[32 km]]+km4_splits_ranks[[#This Row],[32 - 36 ]])</f>
        <v>0.15775664351851854</v>
      </c>
      <c r="AO96" s="18">
        <f>IF(km4_splits_ranks[[#This Row],[36 - 40 ]]="DNF","DNF",km4_splits_ranks[[#This Row],[36 km]]+km4_splits_ranks[[#This Row],[36 - 40 ]])</f>
        <v>0.18043131944444446</v>
      </c>
      <c r="AP96" s="23">
        <f>IF(km4_splits_ranks[[#This Row],[40 - 42 ]]="DNF","DNF",km4_splits_ranks[[#This Row],[40 km]]+km4_splits_ranks[[#This Row],[40 - 42 ]])</f>
        <v>0.18970322916666668</v>
      </c>
      <c r="AQ96" s="48">
        <f>IF(km4_splits_ranks[[#This Row],[4 km]]="DNF","DNF",RANK(km4_splits_ranks[[#This Row],[4 km]],km4_splits_ranks[4 km],1))</f>
        <v>95</v>
      </c>
      <c r="AR96" s="49">
        <f>IF(km4_splits_ranks[[#This Row],[8 km]]="DNF","DNF",RANK(km4_splits_ranks[[#This Row],[8 km]],km4_splits_ranks[8 km],1))</f>
        <v>95</v>
      </c>
      <c r="AS96" s="49">
        <f>IF(km4_splits_ranks[[#This Row],[12 km]]="DNF","DNF",RANK(km4_splits_ranks[[#This Row],[12 km]],km4_splits_ranks[12 km],1))</f>
        <v>96</v>
      </c>
      <c r="AT96" s="49">
        <f>IF(km4_splits_ranks[[#This Row],[16 km]]="DNF","DNF",RANK(km4_splits_ranks[[#This Row],[16 km]],km4_splits_ranks[16 km],1))</f>
        <v>95</v>
      </c>
      <c r="AU96" s="49">
        <f>IF(km4_splits_ranks[[#This Row],[20 km]]="DNF","DNF",RANK(km4_splits_ranks[[#This Row],[20 km]],km4_splits_ranks[20 km],1))</f>
        <v>94</v>
      </c>
      <c r="AV96" s="49">
        <f>IF(km4_splits_ranks[[#This Row],[24 km]]="DNF","DNF",RANK(km4_splits_ranks[[#This Row],[24 km]],km4_splits_ranks[24 km],1))</f>
        <v>91</v>
      </c>
      <c r="AW96" s="49">
        <f>IF(km4_splits_ranks[[#This Row],[28 km]]="DNF","DNF",RANK(km4_splits_ranks[[#This Row],[28 km]],km4_splits_ranks[28 km],1))</f>
        <v>90</v>
      </c>
      <c r="AX96" s="49">
        <f>IF(km4_splits_ranks[[#This Row],[32 km]]="DNF","DNF",RANK(km4_splits_ranks[[#This Row],[32 km]],km4_splits_ranks[32 km],1))</f>
        <v>90</v>
      </c>
      <c r="AY96" s="49">
        <f>IF(km4_splits_ranks[[#This Row],[36 km]]="DNF","DNF",RANK(km4_splits_ranks[[#This Row],[36 km]],km4_splits_ranks[36 km],1))</f>
        <v>90</v>
      </c>
      <c r="AZ96" s="49">
        <f>IF(km4_splits_ranks[[#This Row],[40 km]]="DNF","DNF",RANK(km4_splits_ranks[[#This Row],[40 km]],km4_splits_ranks[40 km],1))</f>
        <v>91</v>
      </c>
      <c r="BA96" s="49">
        <f>IF(km4_splits_ranks[[#This Row],[42 km]]="DNF","DNF",RANK(km4_splits_ranks[[#This Row],[42 km]],km4_splits_ranks[42 km],1))</f>
        <v>91</v>
      </c>
    </row>
    <row r="97" spans="2:53" x14ac:dyDescent="0.2">
      <c r="B97" s="4">
        <f>laps_times[[#This Row],[poř]]</f>
        <v>92</v>
      </c>
      <c r="C97" s="1">
        <f>laps_times[[#This Row],[s.č.]]</f>
        <v>91</v>
      </c>
      <c r="D97" s="1" t="str">
        <f>laps_times[[#This Row],[jméno]]</f>
        <v>Toman Martin</v>
      </c>
      <c r="E97" s="2">
        <f>laps_times[[#This Row],[roč]]</f>
        <v>1971</v>
      </c>
      <c r="F97" s="2" t="str">
        <f>laps_times[[#This Row],[kat]]</f>
        <v>MB</v>
      </c>
      <c r="G97" s="2">
        <f>laps_times[[#This Row],[poř_kat]]</f>
        <v>40</v>
      </c>
      <c r="H97" s="1" t="str">
        <f>laps_times[[#This Row],[klub]]</f>
        <v>SK Babice</v>
      </c>
      <c r="I97" s="6">
        <f>laps_times[[#This Row],[celk. čas]]</f>
        <v>0.19053798611111109</v>
      </c>
      <c r="J97" s="29">
        <f>SUM(laps_times[[#This Row],[1]:[6]])</f>
        <v>1.7802083333333336E-2</v>
      </c>
      <c r="K97" s="30">
        <f>SUM(laps_times[[#This Row],[7]:[12]])</f>
        <v>1.769023148148148E-2</v>
      </c>
      <c r="L97" s="30">
        <f>SUM(laps_times[[#This Row],[13]:[18]])</f>
        <v>1.7942453703703704E-2</v>
      </c>
      <c r="M97" s="30">
        <f>SUM(laps_times[[#This Row],[19]:[24]])</f>
        <v>1.7602858796296295E-2</v>
      </c>
      <c r="N97" s="30">
        <f>SUM(laps_times[[#This Row],[25]:[30]])</f>
        <v>1.7963935185185187E-2</v>
      </c>
      <c r="O97" s="30">
        <f>SUM(laps_times[[#This Row],[31]:[36]])</f>
        <v>1.8349745370370374E-2</v>
      </c>
      <c r="P97" s="30">
        <f>SUM(laps_times[[#This Row],[37]:[42]])</f>
        <v>1.8615312500000002E-2</v>
      </c>
      <c r="Q97" s="30">
        <f>SUM(laps_times[[#This Row],[43]:[48]])</f>
        <v>1.8916053240740738E-2</v>
      </c>
      <c r="R97" s="30">
        <f>SUM(laps_times[[#This Row],[49]:[54]])</f>
        <v>1.8578101851851853E-2</v>
      </c>
      <c r="S97" s="30">
        <f>SUM(laps_times[[#This Row],[55]:[60]])</f>
        <v>1.8074317129629629E-2</v>
      </c>
      <c r="T97" s="31">
        <f>SUM(laps_times[[#This Row],[61]:[63]])</f>
        <v>9.0029050925925919E-3</v>
      </c>
      <c r="U97" s="45">
        <f>IF(km4_splits_ranks[[#This Row],[0 - 4 ]]="DNF","DNF",RANK(km4_splits_ranks[[#This Row],[0 - 4 ]],km4_splits_ranks[0 - 4 ],1))</f>
        <v>101</v>
      </c>
      <c r="V97" s="46">
        <f>IF(km4_splits_ranks[[#This Row],[4 - 8 ]]="DNF","DNF",RANK(km4_splits_ranks[[#This Row],[4 - 8 ]],km4_splits_ranks[4 - 8 ],1))</f>
        <v>101</v>
      </c>
      <c r="W97" s="46">
        <f>IF(km4_splits_ranks[[#This Row],[8 - 12 ]]="DNF","DNF",RANK(km4_splits_ranks[[#This Row],[8 - 12 ]],km4_splits_ranks[8 - 12 ],1))</f>
        <v>100</v>
      </c>
      <c r="X97" s="46">
        <f>IF(km4_splits_ranks[[#This Row],[12 - 16 ]]="DNF","DNF",RANK(km4_splits_ranks[[#This Row],[12 - 16 ]],km4_splits_ranks[12 - 16 ],1))</f>
        <v>97</v>
      </c>
      <c r="Y97" s="46">
        <f>IF(km4_splits_ranks[[#This Row],[16 -20 ]]="DNF","DNF",RANK(km4_splits_ranks[[#This Row],[16 -20 ]],km4_splits_ranks[16 -20 ],1))</f>
        <v>95</v>
      </c>
      <c r="Z97" s="46">
        <f>IF(km4_splits_ranks[[#This Row],[20 - 24 ]]="DNF","DNF",RANK(km4_splits_ranks[[#This Row],[20 - 24 ]],km4_splits_ranks[20 - 24 ],1))</f>
        <v>95</v>
      </c>
      <c r="AA97" s="46">
        <f>IF(km4_splits_ranks[[#This Row],[24 - 28 ]]="DNF","DNF",RANK(km4_splits_ranks[[#This Row],[24 - 28 ]],km4_splits_ranks[24 - 28 ],1))</f>
        <v>91</v>
      </c>
      <c r="AB97" s="46">
        <f>IF(km4_splits_ranks[[#This Row],[28 - 32 ]]="DNF","DNF",RANK(km4_splits_ranks[[#This Row],[28 - 32 ]],km4_splits_ranks[28 - 32 ],1))</f>
        <v>88</v>
      </c>
      <c r="AC97" s="46">
        <f>IF(km4_splits_ranks[[#This Row],[32 - 36 ]]="DNF","DNF",RANK(km4_splits_ranks[[#This Row],[32 - 36 ]],km4_splits_ranks[32 - 36 ],1))</f>
        <v>80</v>
      </c>
      <c r="AD97" s="46">
        <f>IF(km4_splits_ranks[[#This Row],[36 - 40 ]]="DNF","DNF",RANK(km4_splits_ranks[[#This Row],[36 - 40 ]],km4_splits_ranks[36 - 40 ],1))</f>
        <v>70</v>
      </c>
      <c r="AE97" s="47">
        <f>IF(km4_splits_ranks[[#This Row],[40 - 42 ]]="DNF","DNF",RANK(km4_splits_ranks[[#This Row],[40 - 42 ]],km4_splits_ranks[40 - 42 ],1))</f>
        <v>78</v>
      </c>
      <c r="AF97" s="22">
        <f>km4_splits_ranks[[#This Row],[0 - 4 ]]</f>
        <v>1.7802083333333336E-2</v>
      </c>
      <c r="AG97" s="18">
        <f>IF(km4_splits_ranks[[#This Row],[4 - 8 ]]="DNF","DNF",km4_splits_ranks[[#This Row],[4 km]]+km4_splits_ranks[[#This Row],[4 - 8 ]])</f>
        <v>3.5492314814814817E-2</v>
      </c>
      <c r="AH97" s="18">
        <f>IF(km4_splits_ranks[[#This Row],[8 - 12 ]]="DNF","DNF",km4_splits_ranks[[#This Row],[8 km]]+km4_splits_ranks[[#This Row],[8 - 12 ]])</f>
        <v>5.343476851851852E-2</v>
      </c>
      <c r="AI97" s="18">
        <f>IF(km4_splits_ranks[[#This Row],[12 - 16 ]]="DNF","DNF",km4_splits_ranks[[#This Row],[12 km]]+km4_splits_ranks[[#This Row],[12 - 16 ]])</f>
        <v>7.1037627314814819E-2</v>
      </c>
      <c r="AJ97" s="18">
        <f>IF(km4_splits_ranks[[#This Row],[16 -20 ]]="DNF","DNF",km4_splits_ranks[[#This Row],[16 km]]+km4_splits_ranks[[#This Row],[16 -20 ]])</f>
        <v>8.9001562500000006E-2</v>
      </c>
      <c r="AK97" s="18">
        <f>IF(km4_splits_ranks[[#This Row],[20 - 24 ]]="DNF","DNF",km4_splits_ranks[[#This Row],[20 km]]+km4_splits_ranks[[#This Row],[20 - 24 ]])</f>
        <v>0.10735130787037038</v>
      </c>
      <c r="AL97" s="18">
        <f>IF(km4_splits_ranks[[#This Row],[24 - 28 ]]="DNF","DNF",km4_splits_ranks[[#This Row],[24 km]]+km4_splits_ranks[[#This Row],[24 - 28 ]])</f>
        <v>0.12596662037037037</v>
      </c>
      <c r="AM97" s="18">
        <f>IF(km4_splits_ranks[[#This Row],[28 - 32 ]]="DNF","DNF",km4_splits_ranks[[#This Row],[28 km]]+km4_splits_ranks[[#This Row],[28 - 32 ]])</f>
        <v>0.14488267361111112</v>
      </c>
      <c r="AN97" s="18">
        <f>IF(km4_splits_ranks[[#This Row],[32 - 36 ]]="DNF","DNF",km4_splits_ranks[[#This Row],[32 km]]+km4_splits_ranks[[#This Row],[32 - 36 ]])</f>
        <v>0.16346077546296298</v>
      </c>
      <c r="AO97" s="18">
        <f>IF(km4_splits_ranks[[#This Row],[36 - 40 ]]="DNF","DNF",km4_splits_ranks[[#This Row],[36 km]]+km4_splits_ranks[[#This Row],[36 - 40 ]])</f>
        <v>0.1815350925925926</v>
      </c>
      <c r="AP97" s="23">
        <f>IF(km4_splits_ranks[[#This Row],[40 - 42 ]]="DNF","DNF",km4_splits_ranks[[#This Row],[40 km]]+km4_splits_ranks[[#This Row],[40 - 42 ]])</f>
        <v>0.1905379976851852</v>
      </c>
      <c r="AQ97" s="48">
        <f>IF(km4_splits_ranks[[#This Row],[4 km]]="DNF","DNF",RANK(km4_splits_ranks[[#This Row],[4 km]],km4_splits_ranks[4 km],1))</f>
        <v>101</v>
      </c>
      <c r="AR97" s="49">
        <f>IF(km4_splits_ranks[[#This Row],[8 km]]="DNF","DNF",RANK(km4_splits_ranks[[#This Row],[8 km]],km4_splits_ranks[8 km],1))</f>
        <v>102</v>
      </c>
      <c r="AS97" s="49">
        <f>IF(km4_splits_ranks[[#This Row],[12 km]]="DNF","DNF",RANK(km4_splits_ranks[[#This Row],[12 km]],km4_splits_ranks[12 km],1))</f>
        <v>100</v>
      </c>
      <c r="AT97" s="49">
        <f>IF(km4_splits_ranks[[#This Row],[16 km]]="DNF","DNF",RANK(km4_splits_ranks[[#This Row],[16 km]],km4_splits_ranks[16 km],1))</f>
        <v>100</v>
      </c>
      <c r="AU97" s="49">
        <f>IF(km4_splits_ranks[[#This Row],[20 km]]="DNF","DNF",RANK(km4_splits_ranks[[#This Row],[20 km]],km4_splits_ranks[20 km],1))</f>
        <v>97</v>
      </c>
      <c r="AV97" s="49">
        <f>IF(km4_splits_ranks[[#This Row],[24 km]]="DNF","DNF",RANK(km4_splits_ranks[[#This Row],[24 km]],km4_splits_ranks[24 km],1))</f>
        <v>96</v>
      </c>
      <c r="AW97" s="49">
        <f>IF(km4_splits_ranks[[#This Row],[28 km]]="DNF","DNF",RANK(km4_splits_ranks[[#This Row],[28 km]],km4_splits_ranks[28 km],1))</f>
        <v>95</v>
      </c>
      <c r="AX97" s="49">
        <f>IF(km4_splits_ranks[[#This Row],[32 km]]="DNF","DNF",RANK(km4_splits_ranks[[#This Row],[32 km]],km4_splits_ranks[32 km],1))</f>
        <v>95</v>
      </c>
      <c r="AY97" s="49">
        <f>IF(km4_splits_ranks[[#This Row],[36 km]]="DNF","DNF",RANK(km4_splits_ranks[[#This Row],[36 km]],km4_splits_ranks[36 km],1))</f>
        <v>95</v>
      </c>
      <c r="AZ97" s="49">
        <f>IF(km4_splits_ranks[[#This Row],[40 km]]="DNF","DNF",RANK(km4_splits_ranks[[#This Row],[40 km]],km4_splits_ranks[40 km],1))</f>
        <v>92</v>
      </c>
      <c r="BA97" s="49">
        <f>IF(km4_splits_ranks[[#This Row],[42 km]]="DNF","DNF",RANK(km4_splits_ranks[[#This Row],[42 km]],km4_splits_ranks[42 km],1))</f>
        <v>92</v>
      </c>
    </row>
    <row r="98" spans="2:53" x14ac:dyDescent="0.2">
      <c r="B98" s="4">
        <f>laps_times[[#This Row],[poř]]</f>
        <v>93</v>
      </c>
      <c r="C98" s="1">
        <f>laps_times[[#This Row],[s.č.]]</f>
        <v>126</v>
      </c>
      <c r="D98" s="1" t="str">
        <f>laps_times[[#This Row],[jméno]]</f>
        <v>Mankowski Dariusz</v>
      </c>
      <c r="E98" s="2">
        <f>laps_times[[#This Row],[roč]]</f>
        <v>1966</v>
      </c>
      <c r="F98" s="2" t="str">
        <f>laps_times[[#This Row],[kat]]</f>
        <v>MB</v>
      </c>
      <c r="G98" s="2">
        <f>laps_times[[#This Row],[poř_kat]]</f>
        <v>41</v>
      </c>
      <c r="H98" s="1" t="str">
        <f>laps_times[[#This Row],[klub]]</f>
        <v>Jastrowie</v>
      </c>
      <c r="I98" s="6">
        <f>laps_times[[#This Row],[celk. čas]]</f>
        <v>0.19255326388888891</v>
      </c>
      <c r="J98" s="29">
        <f>SUM(laps_times[[#This Row],[1]:[6]])</f>
        <v>1.6952592592592592E-2</v>
      </c>
      <c r="K98" s="30">
        <f>SUM(laps_times[[#This Row],[7]:[12]])</f>
        <v>1.6313900462962959E-2</v>
      </c>
      <c r="L98" s="30">
        <f>SUM(laps_times[[#This Row],[13]:[18]])</f>
        <v>1.6804814814814814E-2</v>
      </c>
      <c r="M98" s="30">
        <f>SUM(laps_times[[#This Row],[19]:[24]])</f>
        <v>1.6794166666666666E-2</v>
      </c>
      <c r="N98" s="30">
        <f>SUM(laps_times[[#This Row],[25]:[30]])</f>
        <v>1.7233194444444443E-2</v>
      </c>
      <c r="O98" s="30">
        <f>SUM(laps_times[[#This Row],[31]:[36]])</f>
        <v>1.8298900462962963E-2</v>
      </c>
      <c r="P98" s="30">
        <f>SUM(laps_times[[#This Row],[37]:[42]])</f>
        <v>2.0653784722222221E-2</v>
      </c>
      <c r="Q98" s="30">
        <f>SUM(laps_times[[#This Row],[43]:[48]])</f>
        <v>1.969564814814815E-2</v>
      </c>
      <c r="R98" s="30">
        <f>SUM(laps_times[[#This Row],[49]:[54]])</f>
        <v>1.9494803240740738E-2</v>
      </c>
      <c r="S98" s="30">
        <f>SUM(laps_times[[#This Row],[55]:[60]])</f>
        <v>2.0144930555555558E-2</v>
      </c>
      <c r="T98" s="31">
        <f>SUM(laps_times[[#This Row],[61]:[63]])</f>
        <v>1.0166527777777778E-2</v>
      </c>
      <c r="U98" s="45">
        <f>IF(km4_splits_ranks[[#This Row],[0 - 4 ]]="DNF","DNF",RANK(km4_splits_ranks[[#This Row],[0 - 4 ]],km4_splits_ranks[0 - 4 ],1))</f>
        <v>92</v>
      </c>
      <c r="V98" s="46">
        <f>IF(km4_splits_ranks[[#This Row],[4 - 8 ]]="DNF","DNF",RANK(km4_splits_ranks[[#This Row],[4 - 8 ]],km4_splits_ranks[4 - 8 ],1))</f>
        <v>93</v>
      </c>
      <c r="W98" s="46">
        <f>IF(km4_splits_ranks[[#This Row],[8 - 12 ]]="DNF","DNF",RANK(km4_splits_ranks[[#This Row],[8 - 12 ]],km4_splits_ranks[8 - 12 ],1))</f>
        <v>94</v>
      </c>
      <c r="X98" s="46">
        <f>IF(km4_splits_ranks[[#This Row],[12 - 16 ]]="DNF","DNF",RANK(km4_splits_ranks[[#This Row],[12 - 16 ]],km4_splits_ranks[12 - 16 ],1))</f>
        <v>94</v>
      </c>
      <c r="Y98" s="46">
        <f>IF(km4_splits_ranks[[#This Row],[16 -20 ]]="DNF","DNF",RANK(km4_splits_ranks[[#This Row],[16 -20 ]],km4_splits_ranks[16 -20 ],1))</f>
        <v>90</v>
      </c>
      <c r="Z98" s="46">
        <f>IF(km4_splits_ranks[[#This Row],[20 - 24 ]]="DNF","DNF",RANK(km4_splits_ranks[[#This Row],[20 - 24 ]],km4_splits_ranks[20 - 24 ],1))</f>
        <v>94</v>
      </c>
      <c r="AA98" s="46">
        <f>IF(km4_splits_ranks[[#This Row],[24 - 28 ]]="DNF","DNF",RANK(km4_splits_ranks[[#This Row],[24 - 28 ]],km4_splits_ranks[24 - 28 ],1))</f>
        <v>97</v>
      </c>
      <c r="AB98" s="46">
        <f>IF(km4_splits_ranks[[#This Row],[28 - 32 ]]="DNF","DNF",RANK(km4_splits_ranks[[#This Row],[28 - 32 ]],km4_splits_ranks[28 - 32 ],1))</f>
        <v>93</v>
      </c>
      <c r="AC98" s="46">
        <f>IF(km4_splits_ranks[[#This Row],[32 - 36 ]]="DNF","DNF",RANK(km4_splits_ranks[[#This Row],[32 - 36 ]],km4_splits_ranks[32 - 36 ],1))</f>
        <v>88</v>
      </c>
      <c r="AD98" s="46">
        <f>IF(km4_splits_ranks[[#This Row],[36 - 40 ]]="DNF","DNF",RANK(km4_splits_ranks[[#This Row],[36 - 40 ]],km4_splits_ranks[36 - 40 ],1))</f>
        <v>87</v>
      </c>
      <c r="AE98" s="47">
        <f>IF(km4_splits_ranks[[#This Row],[40 - 42 ]]="DNF","DNF",RANK(km4_splits_ranks[[#This Row],[40 - 42 ]],km4_splits_ranks[40 - 42 ],1))</f>
        <v>94</v>
      </c>
      <c r="AF98" s="22">
        <f>km4_splits_ranks[[#This Row],[0 - 4 ]]</f>
        <v>1.6952592592592592E-2</v>
      </c>
      <c r="AG98" s="18">
        <f>IF(km4_splits_ranks[[#This Row],[4 - 8 ]]="DNF","DNF",km4_splits_ranks[[#This Row],[4 km]]+km4_splits_ranks[[#This Row],[4 - 8 ]])</f>
        <v>3.3266493055555554E-2</v>
      </c>
      <c r="AH98" s="18">
        <f>IF(km4_splits_ranks[[#This Row],[8 - 12 ]]="DNF","DNF",km4_splits_ranks[[#This Row],[8 km]]+km4_splits_ranks[[#This Row],[8 - 12 ]])</f>
        <v>5.0071307870370368E-2</v>
      </c>
      <c r="AI98" s="18">
        <f>IF(km4_splits_ranks[[#This Row],[12 - 16 ]]="DNF","DNF",km4_splits_ranks[[#This Row],[12 km]]+km4_splits_ranks[[#This Row],[12 - 16 ]])</f>
        <v>6.6865474537037034E-2</v>
      </c>
      <c r="AJ98" s="18">
        <f>IF(km4_splits_ranks[[#This Row],[16 -20 ]]="DNF","DNF",km4_splits_ranks[[#This Row],[16 km]]+km4_splits_ranks[[#This Row],[16 -20 ]])</f>
        <v>8.4098668981481481E-2</v>
      </c>
      <c r="AK98" s="18">
        <f>IF(km4_splits_ranks[[#This Row],[20 - 24 ]]="DNF","DNF",km4_splits_ranks[[#This Row],[20 km]]+km4_splits_ranks[[#This Row],[20 - 24 ]])</f>
        <v>0.10239756944444445</v>
      </c>
      <c r="AL98" s="18">
        <f>IF(km4_splits_ranks[[#This Row],[24 - 28 ]]="DNF","DNF",km4_splits_ranks[[#This Row],[24 km]]+km4_splits_ranks[[#This Row],[24 - 28 ]])</f>
        <v>0.12305135416666667</v>
      </c>
      <c r="AM98" s="18">
        <f>IF(km4_splits_ranks[[#This Row],[28 - 32 ]]="DNF","DNF",km4_splits_ranks[[#This Row],[28 km]]+km4_splits_ranks[[#This Row],[28 - 32 ]])</f>
        <v>0.14274700231481482</v>
      </c>
      <c r="AN98" s="18">
        <f>IF(km4_splits_ranks[[#This Row],[32 - 36 ]]="DNF","DNF",km4_splits_ranks[[#This Row],[32 km]]+km4_splits_ranks[[#This Row],[32 - 36 ]])</f>
        <v>0.16224180555555556</v>
      </c>
      <c r="AO98" s="18">
        <f>IF(km4_splits_ranks[[#This Row],[36 - 40 ]]="DNF","DNF",km4_splits_ranks[[#This Row],[36 km]]+km4_splits_ranks[[#This Row],[36 - 40 ]])</f>
        <v>0.18238673611111111</v>
      </c>
      <c r="AP98" s="23">
        <f>IF(km4_splits_ranks[[#This Row],[40 - 42 ]]="DNF","DNF",km4_splits_ranks[[#This Row],[40 km]]+km4_splits_ranks[[#This Row],[40 - 42 ]])</f>
        <v>0.19255326388888888</v>
      </c>
      <c r="AQ98" s="48">
        <f>IF(km4_splits_ranks[[#This Row],[4 km]]="DNF","DNF",RANK(km4_splits_ranks[[#This Row],[4 km]],km4_splits_ranks[4 km],1))</f>
        <v>92</v>
      </c>
      <c r="AR98" s="49">
        <f>IF(km4_splits_ranks[[#This Row],[8 km]]="DNF","DNF",RANK(km4_splits_ranks[[#This Row],[8 km]],km4_splits_ranks[8 km],1))</f>
        <v>93</v>
      </c>
      <c r="AS98" s="49">
        <f>IF(km4_splits_ranks[[#This Row],[12 km]]="DNF","DNF",RANK(km4_splits_ranks[[#This Row],[12 km]],km4_splits_ranks[12 km],1))</f>
        <v>94</v>
      </c>
      <c r="AT98" s="49">
        <f>IF(km4_splits_ranks[[#This Row],[16 km]]="DNF","DNF",RANK(km4_splits_ranks[[#This Row],[16 km]],km4_splits_ranks[16 km],1))</f>
        <v>94</v>
      </c>
      <c r="AU98" s="49">
        <f>IF(km4_splits_ranks[[#This Row],[20 km]]="DNF","DNF",RANK(km4_splits_ranks[[#This Row],[20 km]],km4_splits_ranks[20 km],1))</f>
        <v>92</v>
      </c>
      <c r="AV98" s="49">
        <f>IF(km4_splits_ranks[[#This Row],[24 km]]="DNF","DNF",RANK(km4_splits_ranks[[#This Row],[24 km]],km4_splits_ranks[24 km],1))</f>
        <v>92</v>
      </c>
      <c r="AW98" s="49">
        <f>IF(km4_splits_ranks[[#This Row],[28 km]]="DNF","DNF",RANK(km4_splits_ranks[[#This Row],[28 km]],km4_splits_ranks[28 km],1))</f>
        <v>93</v>
      </c>
      <c r="AX98" s="49">
        <f>IF(km4_splits_ranks[[#This Row],[32 km]]="DNF","DNF",RANK(km4_splits_ranks[[#This Row],[32 km]],km4_splits_ranks[32 km],1))</f>
        <v>93</v>
      </c>
      <c r="AY98" s="49">
        <f>IF(km4_splits_ranks[[#This Row],[36 km]]="DNF","DNF",RANK(km4_splits_ranks[[#This Row],[36 km]],km4_splits_ranks[36 km],1))</f>
        <v>94</v>
      </c>
      <c r="AZ98" s="49">
        <f>IF(km4_splits_ranks[[#This Row],[40 km]]="DNF","DNF",RANK(km4_splits_ranks[[#This Row],[40 km]],km4_splits_ranks[40 km],1))</f>
        <v>94</v>
      </c>
      <c r="BA98" s="49">
        <f>IF(km4_splits_ranks[[#This Row],[42 km]]="DNF","DNF",RANK(km4_splits_ranks[[#This Row],[42 km]],km4_splits_ranks[42 km],1))</f>
        <v>93</v>
      </c>
    </row>
    <row r="99" spans="2:53" x14ac:dyDescent="0.2">
      <c r="B99" s="4">
        <f>laps_times[[#This Row],[poř]]</f>
        <v>94</v>
      </c>
      <c r="C99" s="1">
        <f>laps_times[[#This Row],[s.č.]]</f>
        <v>54</v>
      </c>
      <c r="D99" s="1" t="str">
        <f>laps_times[[#This Row],[jméno]]</f>
        <v>Drygalski Dominik</v>
      </c>
      <c r="E99" s="2">
        <f>laps_times[[#This Row],[roč]]</f>
        <v>1963</v>
      </c>
      <c r="F99" s="2" t="str">
        <f>laps_times[[#This Row],[kat]]</f>
        <v>MC</v>
      </c>
      <c r="G99" s="2">
        <f>laps_times[[#This Row],[poř_kat]]</f>
        <v>20</v>
      </c>
      <c r="H99" s="1" t="str">
        <f>laps_times[[#This Row],[klub]]</f>
        <v>42.195 Bydgoszcz</v>
      </c>
      <c r="I99" s="6">
        <f>laps_times[[#This Row],[celk. čas]]</f>
        <v>0.19255967592592593</v>
      </c>
      <c r="J99" s="29">
        <f>SUM(laps_times[[#This Row],[1]:[6]])</f>
        <v>1.6446944444444445E-2</v>
      </c>
      <c r="K99" s="30">
        <f>SUM(laps_times[[#This Row],[7]:[12]])</f>
        <v>1.6187835648148147E-2</v>
      </c>
      <c r="L99" s="30">
        <f>SUM(laps_times[[#This Row],[13]:[18]])</f>
        <v>1.6426550925925924E-2</v>
      </c>
      <c r="M99" s="30">
        <f>SUM(laps_times[[#This Row],[19]:[24]])</f>
        <v>1.6676377314814816E-2</v>
      </c>
      <c r="N99" s="30">
        <f>SUM(laps_times[[#This Row],[25]:[30]])</f>
        <v>1.8453391203703706E-2</v>
      </c>
      <c r="O99" s="30">
        <f>SUM(laps_times[[#This Row],[31]:[36]])</f>
        <v>1.8208587962962965E-2</v>
      </c>
      <c r="P99" s="30">
        <f>SUM(laps_times[[#This Row],[37]:[42]])</f>
        <v>2.0653240740740739E-2</v>
      </c>
      <c r="Q99" s="30">
        <f>SUM(laps_times[[#This Row],[43]:[48]])</f>
        <v>2.0040752314814815E-2</v>
      </c>
      <c r="R99" s="30">
        <f>SUM(laps_times[[#This Row],[49]:[54]])</f>
        <v>1.8894259259259256E-2</v>
      </c>
      <c r="S99" s="30">
        <f>SUM(laps_times[[#This Row],[55]:[60]])</f>
        <v>2.002820601851852E-2</v>
      </c>
      <c r="T99" s="31">
        <f>SUM(laps_times[[#This Row],[61]:[63]])</f>
        <v>1.0543541666666666E-2</v>
      </c>
      <c r="U99" s="45">
        <f>IF(km4_splits_ranks[[#This Row],[0 - 4 ]]="DNF","DNF",RANK(km4_splits_ranks[[#This Row],[0 - 4 ]],km4_splits_ranks[0 - 4 ],1))</f>
        <v>91</v>
      </c>
      <c r="V99" s="46">
        <f>IF(km4_splits_ranks[[#This Row],[4 - 8 ]]="DNF","DNF",RANK(km4_splits_ranks[[#This Row],[4 - 8 ]],km4_splits_ranks[4 - 8 ],1))</f>
        <v>90</v>
      </c>
      <c r="W99" s="46">
        <f>IF(km4_splits_ranks[[#This Row],[8 - 12 ]]="DNF","DNF",RANK(km4_splits_ranks[[#This Row],[8 - 12 ]],km4_splits_ranks[8 - 12 ],1))</f>
        <v>93</v>
      </c>
      <c r="X99" s="46">
        <f>IF(km4_splits_ranks[[#This Row],[12 - 16 ]]="DNF","DNF",RANK(km4_splits_ranks[[#This Row],[12 - 16 ]],km4_splits_ranks[12 - 16 ],1))</f>
        <v>92</v>
      </c>
      <c r="Y99" s="46">
        <f>IF(km4_splits_ranks[[#This Row],[16 -20 ]]="DNF","DNF",RANK(km4_splits_ranks[[#This Row],[16 -20 ]],km4_splits_ranks[16 -20 ],1))</f>
        <v>97</v>
      </c>
      <c r="Z99" s="46">
        <f>IF(km4_splits_ranks[[#This Row],[20 - 24 ]]="DNF","DNF",RANK(km4_splits_ranks[[#This Row],[20 - 24 ]],km4_splits_ranks[20 - 24 ],1))</f>
        <v>91</v>
      </c>
      <c r="AA99" s="46">
        <f>IF(km4_splits_ranks[[#This Row],[24 - 28 ]]="DNF","DNF",RANK(km4_splits_ranks[[#This Row],[24 - 28 ]],km4_splits_ranks[24 - 28 ],1))</f>
        <v>96</v>
      </c>
      <c r="AB99" s="46">
        <f>IF(km4_splits_ranks[[#This Row],[28 - 32 ]]="DNF","DNF",RANK(km4_splits_ranks[[#This Row],[28 - 32 ]],km4_splits_ranks[28 - 32 ],1))</f>
        <v>96</v>
      </c>
      <c r="AC99" s="46">
        <f>IF(km4_splits_ranks[[#This Row],[32 - 36 ]]="DNF","DNF",RANK(km4_splits_ranks[[#This Row],[32 - 36 ]],km4_splits_ranks[32 - 36 ],1))</f>
        <v>83</v>
      </c>
      <c r="AD99" s="46">
        <f>IF(km4_splits_ranks[[#This Row],[36 - 40 ]]="DNF","DNF",RANK(km4_splits_ranks[[#This Row],[36 - 40 ]],km4_splits_ranks[36 - 40 ],1))</f>
        <v>86</v>
      </c>
      <c r="AE99" s="47">
        <f>IF(km4_splits_ranks[[#This Row],[40 - 42 ]]="DNF","DNF",RANK(km4_splits_ranks[[#This Row],[40 - 42 ]],km4_splits_ranks[40 - 42 ],1))</f>
        <v>97</v>
      </c>
      <c r="AF99" s="22">
        <f>km4_splits_ranks[[#This Row],[0 - 4 ]]</f>
        <v>1.6446944444444445E-2</v>
      </c>
      <c r="AG99" s="18">
        <f>IF(km4_splits_ranks[[#This Row],[4 - 8 ]]="DNF","DNF",km4_splits_ranks[[#This Row],[4 km]]+km4_splits_ranks[[#This Row],[4 - 8 ]])</f>
        <v>3.2634780092592588E-2</v>
      </c>
      <c r="AH99" s="18">
        <f>IF(km4_splits_ranks[[#This Row],[8 - 12 ]]="DNF","DNF",km4_splits_ranks[[#This Row],[8 km]]+km4_splits_ranks[[#This Row],[8 - 12 ]])</f>
        <v>4.9061331018518513E-2</v>
      </c>
      <c r="AI99" s="18">
        <f>IF(km4_splits_ranks[[#This Row],[12 - 16 ]]="DNF","DNF",km4_splits_ranks[[#This Row],[12 km]]+km4_splits_ranks[[#This Row],[12 - 16 ]])</f>
        <v>6.5737708333333325E-2</v>
      </c>
      <c r="AJ99" s="18">
        <f>IF(km4_splits_ranks[[#This Row],[16 -20 ]]="DNF","DNF",km4_splits_ranks[[#This Row],[16 km]]+km4_splits_ranks[[#This Row],[16 -20 ]])</f>
        <v>8.4191099537037031E-2</v>
      </c>
      <c r="AK99" s="18">
        <f>IF(km4_splits_ranks[[#This Row],[20 - 24 ]]="DNF","DNF",km4_splits_ranks[[#This Row],[20 km]]+km4_splits_ranks[[#This Row],[20 - 24 ]])</f>
        <v>0.1023996875</v>
      </c>
      <c r="AL99" s="18">
        <f>IF(km4_splits_ranks[[#This Row],[24 - 28 ]]="DNF","DNF",km4_splits_ranks[[#This Row],[24 km]]+km4_splits_ranks[[#This Row],[24 - 28 ]])</f>
        <v>0.12305292824074074</v>
      </c>
      <c r="AM99" s="18">
        <f>IF(km4_splits_ranks[[#This Row],[28 - 32 ]]="DNF","DNF",km4_splits_ranks[[#This Row],[28 km]]+km4_splits_ranks[[#This Row],[28 - 32 ]])</f>
        <v>0.14309368055555555</v>
      </c>
      <c r="AN99" s="18">
        <f>IF(km4_splits_ranks[[#This Row],[32 - 36 ]]="DNF","DNF",km4_splits_ranks[[#This Row],[32 km]]+km4_splits_ranks[[#This Row],[32 - 36 ]])</f>
        <v>0.1619879398148148</v>
      </c>
      <c r="AO99" s="18">
        <f>IF(km4_splits_ranks[[#This Row],[36 - 40 ]]="DNF","DNF",km4_splits_ranks[[#This Row],[36 km]]+km4_splits_ranks[[#This Row],[36 - 40 ]])</f>
        <v>0.18201614583333331</v>
      </c>
      <c r="AP99" s="23">
        <f>IF(km4_splits_ranks[[#This Row],[40 - 42 ]]="DNF","DNF",km4_splits_ranks[[#This Row],[40 km]]+km4_splits_ranks[[#This Row],[40 - 42 ]])</f>
        <v>0.19255968749999997</v>
      </c>
      <c r="AQ99" s="48">
        <f>IF(km4_splits_ranks[[#This Row],[4 km]]="DNF","DNF",RANK(km4_splits_ranks[[#This Row],[4 km]],km4_splits_ranks[4 km],1))</f>
        <v>91</v>
      </c>
      <c r="AR99" s="49">
        <f>IF(km4_splits_ranks[[#This Row],[8 km]]="DNF","DNF",RANK(km4_splits_ranks[[#This Row],[8 km]],km4_splits_ranks[8 km],1))</f>
        <v>90</v>
      </c>
      <c r="AS99" s="49">
        <f>IF(km4_splits_ranks[[#This Row],[12 km]]="DNF","DNF",RANK(km4_splits_ranks[[#This Row],[12 km]],km4_splits_ranks[12 km],1))</f>
        <v>90</v>
      </c>
      <c r="AT99" s="49">
        <f>IF(km4_splits_ranks[[#This Row],[16 km]]="DNF","DNF",RANK(km4_splits_ranks[[#This Row],[16 km]],km4_splits_ranks[16 km],1))</f>
        <v>93</v>
      </c>
      <c r="AU99" s="49">
        <f>IF(km4_splits_ranks[[#This Row],[20 km]]="DNF","DNF",RANK(km4_splits_ranks[[#This Row],[20 km]],km4_splits_ranks[20 km],1))</f>
        <v>93</v>
      </c>
      <c r="AV99" s="49">
        <f>IF(km4_splits_ranks[[#This Row],[24 km]]="DNF","DNF",RANK(km4_splits_ranks[[#This Row],[24 km]],km4_splits_ranks[24 km],1))</f>
        <v>93</v>
      </c>
      <c r="AW99" s="49">
        <f>IF(km4_splits_ranks[[#This Row],[28 km]]="DNF","DNF",RANK(km4_splits_ranks[[#This Row],[28 km]],km4_splits_ranks[28 km],1))</f>
        <v>94</v>
      </c>
      <c r="AX99" s="49">
        <f>IF(km4_splits_ranks[[#This Row],[32 km]]="DNF","DNF",RANK(km4_splits_ranks[[#This Row],[32 km]],km4_splits_ranks[32 km],1))</f>
        <v>94</v>
      </c>
      <c r="AY99" s="49">
        <f>IF(km4_splits_ranks[[#This Row],[36 km]]="DNF","DNF",RANK(km4_splits_ranks[[#This Row],[36 km]],km4_splits_ranks[36 km],1))</f>
        <v>93</v>
      </c>
      <c r="AZ99" s="49">
        <f>IF(km4_splits_ranks[[#This Row],[40 km]]="DNF","DNF",RANK(km4_splits_ranks[[#This Row],[40 km]],km4_splits_ranks[40 km],1))</f>
        <v>93</v>
      </c>
      <c r="BA99" s="49">
        <f>IF(km4_splits_ranks[[#This Row],[42 km]]="DNF","DNF",RANK(km4_splits_ranks[[#This Row],[42 km]],km4_splits_ranks[42 km],1))</f>
        <v>94</v>
      </c>
    </row>
    <row r="100" spans="2:53" x14ac:dyDescent="0.2">
      <c r="B100" s="4">
        <f>laps_times[[#This Row],[poř]]</f>
        <v>95</v>
      </c>
      <c r="C100" s="1">
        <f>laps_times[[#This Row],[s.č.]]</f>
        <v>7</v>
      </c>
      <c r="D100" s="1" t="str">
        <f>laps_times[[#This Row],[jméno]]</f>
        <v>Kopecký Zdeněk</v>
      </c>
      <c r="E100" s="2">
        <f>laps_times[[#This Row],[roč]]</f>
        <v>1937</v>
      </c>
      <c r="F100" s="2" t="str">
        <f>laps_times[[#This Row],[kat]]</f>
        <v>ME</v>
      </c>
      <c r="G100" s="2">
        <f>laps_times[[#This Row],[poř_kat]]</f>
        <v>1</v>
      </c>
      <c r="H100" s="1" t="str">
        <f>laps_times[[#This Row],[klub]]</f>
        <v>Budvar</v>
      </c>
      <c r="I100" s="6">
        <f>laps_times[[#This Row],[celk. čas]]</f>
        <v>0.19324766203703703</v>
      </c>
      <c r="J100" s="29">
        <f>SUM(laps_times[[#This Row],[1]:[6]])</f>
        <v>1.7613807870370368E-2</v>
      </c>
      <c r="K100" s="30">
        <f>SUM(laps_times[[#This Row],[7]:[12]])</f>
        <v>1.6469606481481484E-2</v>
      </c>
      <c r="L100" s="30">
        <f>SUM(laps_times[[#This Row],[13]:[18]])</f>
        <v>1.6805208333333332E-2</v>
      </c>
      <c r="M100" s="30">
        <f>SUM(laps_times[[#This Row],[19]:[24]])</f>
        <v>1.6965567129629631E-2</v>
      </c>
      <c r="N100" s="30">
        <f>SUM(laps_times[[#This Row],[25]:[30]])</f>
        <v>1.7468981481481481E-2</v>
      </c>
      <c r="O100" s="30">
        <f>SUM(laps_times[[#This Row],[31]:[36]])</f>
        <v>1.7891122685185185E-2</v>
      </c>
      <c r="P100" s="30">
        <f>SUM(laps_times[[#This Row],[37]:[42]])</f>
        <v>1.8438622685185188E-2</v>
      </c>
      <c r="Q100" s="30">
        <f>SUM(laps_times[[#This Row],[43]:[48]])</f>
        <v>1.9954548611111112E-2</v>
      </c>
      <c r="R100" s="30">
        <f>SUM(laps_times[[#This Row],[49]:[54]])</f>
        <v>2.0019374999999999E-2</v>
      </c>
      <c r="S100" s="30">
        <f>SUM(laps_times[[#This Row],[55]:[60]])</f>
        <v>2.1664398148148148E-2</v>
      </c>
      <c r="T100" s="31">
        <f>SUM(laps_times[[#This Row],[61]:[63]])</f>
        <v>9.9564236111111103E-3</v>
      </c>
      <c r="U100" s="45">
        <f>IF(km4_splits_ranks[[#This Row],[0 - 4 ]]="DNF","DNF",RANK(km4_splits_ranks[[#This Row],[0 - 4 ]],km4_splits_ranks[0 - 4 ],1))</f>
        <v>98</v>
      </c>
      <c r="V100" s="46">
        <f>IF(km4_splits_ranks[[#This Row],[4 - 8 ]]="DNF","DNF",RANK(km4_splits_ranks[[#This Row],[4 - 8 ]],km4_splits_ranks[4 - 8 ],1))</f>
        <v>94</v>
      </c>
      <c r="W100" s="46">
        <f>IF(km4_splits_ranks[[#This Row],[8 - 12 ]]="DNF","DNF",RANK(km4_splits_ranks[[#This Row],[8 - 12 ]],km4_splits_ranks[8 - 12 ],1))</f>
        <v>95</v>
      </c>
      <c r="X100" s="46">
        <f>IF(km4_splits_ranks[[#This Row],[12 - 16 ]]="DNF","DNF",RANK(km4_splits_ranks[[#This Row],[12 - 16 ]],km4_splits_ranks[12 - 16 ],1))</f>
        <v>96</v>
      </c>
      <c r="Y100" s="46">
        <f>IF(km4_splits_ranks[[#This Row],[16 -20 ]]="DNF","DNF",RANK(km4_splits_ranks[[#This Row],[16 -20 ]],km4_splits_ranks[16 -20 ],1))</f>
        <v>93</v>
      </c>
      <c r="Z100" s="46">
        <f>IF(km4_splits_ranks[[#This Row],[20 - 24 ]]="DNF","DNF",RANK(km4_splits_ranks[[#This Row],[20 - 24 ]],km4_splits_ranks[20 - 24 ],1))</f>
        <v>89</v>
      </c>
      <c r="AA100" s="46">
        <f>IF(km4_splits_ranks[[#This Row],[24 - 28 ]]="DNF","DNF",RANK(km4_splits_ranks[[#This Row],[24 - 28 ]],km4_splits_ranks[24 - 28 ],1))</f>
        <v>89</v>
      </c>
      <c r="AB100" s="46">
        <f>IF(km4_splits_ranks[[#This Row],[28 - 32 ]]="DNF","DNF",RANK(km4_splits_ranks[[#This Row],[28 - 32 ]],km4_splits_ranks[28 - 32 ],1))</f>
        <v>94</v>
      </c>
      <c r="AC100" s="46">
        <f>IF(km4_splits_ranks[[#This Row],[32 - 36 ]]="DNF","DNF",RANK(km4_splits_ranks[[#This Row],[32 - 36 ]],km4_splits_ranks[32 - 36 ],1))</f>
        <v>90</v>
      </c>
      <c r="AD100" s="46">
        <f>IF(km4_splits_ranks[[#This Row],[36 - 40 ]]="DNF","DNF",RANK(km4_splits_ranks[[#This Row],[36 - 40 ]],km4_splits_ranks[36 - 40 ],1))</f>
        <v>96</v>
      </c>
      <c r="AE100" s="47">
        <f>IF(km4_splits_ranks[[#This Row],[40 - 42 ]]="DNF","DNF",RANK(km4_splits_ranks[[#This Row],[40 - 42 ]],km4_splits_ranks[40 - 42 ],1))</f>
        <v>91</v>
      </c>
      <c r="AF100" s="22">
        <f>km4_splits_ranks[[#This Row],[0 - 4 ]]</f>
        <v>1.7613807870370368E-2</v>
      </c>
      <c r="AG100" s="18">
        <f>IF(km4_splits_ranks[[#This Row],[4 - 8 ]]="DNF","DNF",km4_splits_ranks[[#This Row],[4 km]]+km4_splits_ranks[[#This Row],[4 - 8 ]])</f>
        <v>3.4083414351851853E-2</v>
      </c>
      <c r="AH100" s="18">
        <f>IF(km4_splits_ranks[[#This Row],[8 - 12 ]]="DNF","DNF",km4_splits_ranks[[#This Row],[8 km]]+km4_splits_ranks[[#This Row],[8 - 12 ]])</f>
        <v>5.0888622685185181E-2</v>
      </c>
      <c r="AI100" s="18">
        <f>IF(km4_splits_ranks[[#This Row],[12 - 16 ]]="DNF","DNF",km4_splits_ranks[[#This Row],[12 km]]+km4_splits_ranks[[#This Row],[12 - 16 ]])</f>
        <v>6.7854189814814808E-2</v>
      </c>
      <c r="AJ100" s="18">
        <f>IF(km4_splits_ranks[[#This Row],[16 -20 ]]="DNF","DNF",km4_splits_ranks[[#This Row],[16 km]]+km4_splits_ranks[[#This Row],[16 -20 ]])</f>
        <v>8.5323171296296296E-2</v>
      </c>
      <c r="AK100" s="18">
        <f>IF(km4_splits_ranks[[#This Row],[20 - 24 ]]="DNF","DNF",km4_splits_ranks[[#This Row],[20 km]]+km4_splits_ranks[[#This Row],[20 - 24 ]])</f>
        <v>0.10321429398148148</v>
      </c>
      <c r="AL100" s="18">
        <f>IF(km4_splits_ranks[[#This Row],[24 - 28 ]]="DNF","DNF",km4_splits_ranks[[#This Row],[24 km]]+km4_splits_ranks[[#This Row],[24 - 28 ]])</f>
        <v>0.12165291666666667</v>
      </c>
      <c r="AM100" s="18">
        <f>IF(km4_splits_ranks[[#This Row],[28 - 32 ]]="DNF","DNF",km4_splits_ranks[[#This Row],[28 km]]+km4_splits_ranks[[#This Row],[28 - 32 ]])</f>
        <v>0.14160746527777779</v>
      </c>
      <c r="AN100" s="18">
        <f>IF(km4_splits_ranks[[#This Row],[32 - 36 ]]="DNF","DNF",km4_splits_ranks[[#This Row],[32 km]]+km4_splits_ranks[[#This Row],[32 - 36 ]])</f>
        <v>0.16162684027777779</v>
      </c>
      <c r="AO100" s="18">
        <f>IF(km4_splits_ranks[[#This Row],[36 - 40 ]]="DNF","DNF",km4_splits_ranks[[#This Row],[36 km]]+km4_splits_ranks[[#This Row],[36 - 40 ]])</f>
        <v>0.18329123842592593</v>
      </c>
      <c r="AP100" s="23">
        <f>IF(km4_splits_ranks[[#This Row],[40 - 42 ]]="DNF","DNF",km4_splits_ranks[[#This Row],[40 km]]+km4_splits_ranks[[#This Row],[40 - 42 ]])</f>
        <v>0.19324766203703703</v>
      </c>
      <c r="AQ100" s="48">
        <f>IF(km4_splits_ranks[[#This Row],[4 km]]="DNF","DNF",RANK(km4_splits_ranks[[#This Row],[4 km]],km4_splits_ranks[4 km],1))</f>
        <v>98</v>
      </c>
      <c r="AR100" s="49">
        <f>IF(km4_splits_ranks[[#This Row],[8 km]]="DNF","DNF",RANK(km4_splits_ranks[[#This Row],[8 km]],km4_splits_ranks[8 km],1))</f>
        <v>98</v>
      </c>
      <c r="AS100" s="49">
        <f>IF(km4_splits_ranks[[#This Row],[12 km]]="DNF","DNF",RANK(km4_splits_ranks[[#This Row],[12 km]],km4_splits_ranks[12 km],1))</f>
        <v>97</v>
      </c>
      <c r="AT100" s="49">
        <f>IF(km4_splits_ranks[[#This Row],[16 km]]="DNF","DNF",RANK(km4_splits_ranks[[#This Row],[16 km]],km4_splits_ranks[16 km],1))</f>
        <v>96</v>
      </c>
      <c r="AU100" s="49">
        <f>IF(km4_splits_ranks[[#This Row],[20 km]]="DNF","DNF",RANK(km4_splits_ranks[[#This Row],[20 km]],km4_splits_ranks[20 km],1))</f>
        <v>95</v>
      </c>
      <c r="AV100" s="49">
        <f>IF(km4_splits_ranks[[#This Row],[24 km]]="DNF","DNF",RANK(km4_splits_ranks[[#This Row],[24 km]],km4_splits_ranks[24 km],1))</f>
        <v>94</v>
      </c>
      <c r="AW100" s="49">
        <f>IF(km4_splits_ranks[[#This Row],[28 km]]="DNF","DNF",RANK(km4_splits_ranks[[#This Row],[28 km]],km4_splits_ranks[28 km],1))</f>
        <v>92</v>
      </c>
      <c r="AX100" s="49">
        <f>IF(km4_splits_ranks[[#This Row],[32 km]]="DNF","DNF",RANK(km4_splits_ranks[[#This Row],[32 km]],km4_splits_ranks[32 km],1))</f>
        <v>92</v>
      </c>
      <c r="AY100" s="49">
        <f>IF(km4_splits_ranks[[#This Row],[36 km]]="DNF","DNF",RANK(km4_splits_ranks[[#This Row],[36 km]],km4_splits_ranks[36 km],1))</f>
        <v>92</v>
      </c>
      <c r="AZ100" s="49">
        <f>IF(km4_splits_ranks[[#This Row],[40 km]]="DNF","DNF",RANK(km4_splits_ranks[[#This Row],[40 km]],km4_splits_ranks[40 km],1))</f>
        <v>95</v>
      </c>
      <c r="BA100" s="49">
        <f>IF(km4_splits_ranks[[#This Row],[42 km]]="DNF","DNF",RANK(km4_splits_ranks[[#This Row],[42 km]],km4_splits_ranks[42 km],1))</f>
        <v>95</v>
      </c>
    </row>
    <row r="101" spans="2:53" x14ac:dyDescent="0.2">
      <c r="B101" s="4">
        <f>laps_times[[#This Row],[poř]]</f>
        <v>96</v>
      </c>
      <c r="C101" s="1">
        <f>laps_times[[#This Row],[s.č.]]</f>
        <v>90</v>
      </c>
      <c r="D101" s="1" t="str">
        <f>laps_times[[#This Row],[jméno]]</f>
        <v>Pártl Roman</v>
      </c>
      <c r="E101" s="2">
        <f>laps_times[[#This Row],[roč]]</f>
        <v>1970</v>
      </c>
      <c r="F101" s="2" t="str">
        <f>laps_times[[#This Row],[kat]]</f>
        <v>MB</v>
      </c>
      <c r="G101" s="2">
        <f>laps_times[[#This Row],[poř_kat]]</f>
        <v>42</v>
      </c>
      <c r="H101" s="1" t="str">
        <f>laps_times[[#This Row],[klub]]</f>
        <v>Pproma Choceň</v>
      </c>
      <c r="I101" s="6">
        <f>laps_times[[#This Row],[celk. čas]]</f>
        <v>0.20022481481481483</v>
      </c>
      <c r="J101" s="29">
        <f>SUM(laps_times[[#This Row],[1]:[6]])</f>
        <v>1.7083715277777779E-2</v>
      </c>
      <c r="K101" s="30">
        <f>SUM(laps_times[[#This Row],[7]:[12]])</f>
        <v>1.6724687499999998E-2</v>
      </c>
      <c r="L101" s="30">
        <f>SUM(laps_times[[#This Row],[13]:[18]])</f>
        <v>1.7083101851851853E-2</v>
      </c>
      <c r="M101" s="30">
        <f>SUM(laps_times[[#This Row],[19]:[24]])</f>
        <v>1.7795011574074076E-2</v>
      </c>
      <c r="N101" s="30">
        <f>SUM(laps_times[[#This Row],[25]:[30]])</f>
        <v>1.8663564814814813E-2</v>
      </c>
      <c r="O101" s="30">
        <f>SUM(laps_times[[#This Row],[31]:[36]])</f>
        <v>1.920945601851852E-2</v>
      </c>
      <c r="P101" s="30">
        <f>SUM(laps_times[[#This Row],[37]:[42]])</f>
        <v>1.9915648148148148E-2</v>
      </c>
      <c r="Q101" s="30">
        <f>SUM(laps_times[[#This Row],[43]:[48]])</f>
        <v>2.0014398148148149E-2</v>
      </c>
      <c r="R101" s="30">
        <f>SUM(laps_times[[#This Row],[49]:[54]])</f>
        <v>2.0990636574074073E-2</v>
      </c>
      <c r="S101" s="30">
        <f>SUM(laps_times[[#This Row],[55]:[60]])</f>
        <v>2.1597800925925927E-2</v>
      </c>
      <c r="T101" s="31">
        <f>SUM(laps_times[[#This Row],[61]:[63]])</f>
        <v>1.1146782407407407E-2</v>
      </c>
      <c r="U101" s="45">
        <f>IF(km4_splits_ranks[[#This Row],[0 - 4 ]]="DNF","DNF",RANK(km4_splits_ranks[[#This Row],[0 - 4 ]],km4_splits_ranks[0 - 4 ],1))</f>
        <v>94</v>
      </c>
      <c r="V101" s="46">
        <f>IF(km4_splits_ranks[[#This Row],[4 - 8 ]]="DNF","DNF",RANK(km4_splits_ranks[[#This Row],[4 - 8 ]],km4_splits_ranks[4 - 8 ],1))</f>
        <v>98</v>
      </c>
      <c r="W101" s="46">
        <f>IF(km4_splits_ranks[[#This Row],[8 - 12 ]]="DNF","DNF",RANK(km4_splits_ranks[[#This Row],[8 - 12 ]],km4_splits_ranks[8 - 12 ],1))</f>
        <v>97</v>
      </c>
      <c r="X101" s="46">
        <f>IF(km4_splits_ranks[[#This Row],[12 - 16 ]]="DNF","DNF",RANK(km4_splits_ranks[[#This Row],[12 - 16 ]],km4_splits_ranks[12 - 16 ],1))</f>
        <v>98</v>
      </c>
      <c r="Y101" s="46">
        <f>IF(km4_splits_ranks[[#This Row],[16 -20 ]]="DNF","DNF",RANK(km4_splits_ranks[[#This Row],[16 -20 ]],km4_splits_ranks[16 -20 ],1))</f>
        <v>98</v>
      </c>
      <c r="Z101" s="46">
        <f>IF(km4_splits_ranks[[#This Row],[20 - 24 ]]="DNF","DNF",RANK(km4_splits_ranks[[#This Row],[20 - 24 ]],km4_splits_ranks[20 - 24 ],1))</f>
        <v>97</v>
      </c>
      <c r="AA101" s="46">
        <f>IF(km4_splits_ranks[[#This Row],[24 - 28 ]]="DNF","DNF",RANK(km4_splits_ranks[[#This Row],[24 - 28 ]],km4_splits_ranks[24 - 28 ],1))</f>
        <v>95</v>
      </c>
      <c r="AB101" s="46">
        <f>IF(km4_splits_ranks[[#This Row],[28 - 32 ]]="DNF","DNF",RANK(km4_splits_ranks[[#This Row],[28 - 32 ]],km4_splits_ranks[28 - 32 ],1))</f>
        <v>95</v>
      </c>
      <c r="AC101" s="46">
        <f>IF(km4_splits_ranks[[#This Row],[32 - 36 ]]="DNF","DNF",RANK(km4_splits_ranks[[#This Row],[32 - 36 ]],km4_splits_ranks[32 - 36 ],1))</f>
        <v>96</v>
      </c>
      <c r="AD101" s="46">
        <f>IF(km4_splits_ranks[[#This Row],[36 - 40 ]]="DNF","DNF",RANK(km4_splits_ranks[[#This Row],[36 - 40 ]],km4_splits_ranks[36 - 40 ],1))</f>
        <v>95</v>
      </c>
      <c r="AE101" s="47">
        <f>IF(km4_splits_ranks[[#This Row],[40 - 42 ]]="DNF","DNF",RANK(km4_splits_ranks[[#This Row],[40 - 42 ]],km4_splits_ranks[40 - 42 ],1))</f>
        <v>99</v>
      </c>
      <c r="AF101" s="22">
        <f>km4_splits_ranks[[#This Row],[0 - 4 ]]</f>
        <v>1.7083715277777779E-2</v>
      </c>
      <c r="AG101" s="18">
        <f>IF(km4_splits_ranks[[#This Row],[4 - 8 ]]="DNF","DNF",km4_splits_ranks[[#This Row],[4 km]]+km4_splits_ranks[[#This Row],[4 - 8 ]])</f>
        <v>3.3808402777777774E-2</v>
      </c>
      <c r="AH101" s="18">
        <f>IF(km4_splits_ranks[[#This Row],[8 - 12 ]]="DNF","DNF",km4_splits_ranks[[#This Row],[8 km]]+km4_splits_ranks[[#This Row],[8 - 12 ]])</f>
        <v>5.089150462962963E-2</v>
      </c>
      <c r="AI101" s="18">
        <f>IF(km4_splits_ranks[[#This Row],[12 - 16 ]]="DNF","DNF",km4_splits_ranks[[#This Row],[12 km]]+km4_splits_ranks[[#This Row],[12 - 16 ]])</f>
        <v>6.868651620370371E-2</v>
      </c>
      <c r="AJ101" s="18">
        <f>IF(km4_splits_ranks[[#This Row],[16 -20 ]]="DNF","DNF",km4_splits_ranks[[#This Row],[16 km]]+km4_splits_ranks[[#This Row],[16 -20 ]])</f>
        <v>8.7350081018518516E-2</v>
      </c>
      <c r="AK101" s="18">
        <f>IF(km4_splits_ranks[[#This Row],[20 - 24 ]]="DNF","DNF",km4_splits_ranks[[#This Row],[20 km]]+km4_splits_ranks[[#This Row],[20 - 24 ]])</f>
        <v>0.10655953703703704</v>
      </c>
      <c r="AL101" s="18">
        <f>IF(km4_splits_ranks[[#This Row],[24 - 28 ]]="DNF","DNF",km4_splits_ranks[[#This Row],[24 km]]+km4_splits_ranks[[#This Row],[24 - 28 ]])</f>
        <v>0.12647518518518519</v>
      </c>
      <c r="AM101" s="18">
        <f>IF(km4_splits_ranks[[#This Row],[28 - 32 ]]="DNF","DNF",km4_splits_ranks[[#This Row],[28 km]]+km4_splits_ranks[[#This Row],[28 - 32 ]])</f>
        <v>0.14648958333333334</v>
      </c>
      <c r="AN101" s="18">
        <f>IF(km4_splits_ranks[[#This Row],[32 - 36 ]]="DNF","DNF",km4_splits_ranks[[#This Row],[32 km]]+km4_splits_ranks[[#This Row],[32 - 36 ]])</f>
        <v>0.16748021990740741</v>
      </c>
      <c r="AO101" s="18">
        <f>IF(km4_splits_ranks[[#This Row],[36 - 40 ]]="DNF","DNF",km4_splits_ranks[[#This Row],[36 km]]+km4_splits_ranks[[#This Row],[36 - 40 ]])</f>
        <v>0.18907802083333333</v>
      </c>
      <c r="AP101" s="23">
        <f>IF(km4_splits_ranks[[#This Row],[40 - 42 ]]="DNF","DNF",km4_splits_ranks[[#This Row],[40 km]]+km4_splits_ranks[[#This Row],[40 - 42 ]])</f>
        <v>0.20022480324074074</v>
      </c>
      <c r="AQ101" s="48">
        <f>IF(km4_splits_ranks[[#This Row],[4 km]]="DNF","DNF",RANK(km4_splits_ranks[[#This Row],[4 km]],km4_splits_ranks[4 km],1))</f>
        <v>94</v>
      </c>
      <c r="AR101" s="49">
        <f>IF(km4_splits_ranks[[#This Row],[8 km]]="DNF","DNF",RANK(km4_splits_ranks[[#This Row],[8 km]],km4_splits_ranks[8 km],1))</f>
        <v>96</v>
      </c>
      <c r="AS101" s="49">
        <f>IF(km4_splits_ranks[[#This Row],[12 km]]="DNF","DNF",RANK(km4_splits_ranks[[#This Row],[12 km]],km4_splits_ranks[12 km],1))</f>
        <v>98</v>
      </c>
      <c r="AT101" s="49">
        <f>IF(km4_splits_ranks[[#This Row],[16 km]]="DNF","DNF",RANK(km4_splits_ranks[[#This Row],[16 km]],km4_splits_ranks[16 km],1))</f>
        <v>97</v>
      </c>
      <c r="AU101" s="49">
        <f>IF(km4_splits_ranks[[#This Row],[20 km]]="DNF","DNF",RANK(km4_splits_ranks[[#This Row],[20 km]],km4_splits_ranks[20 km],1))</f>
        <v>96</v>
      </c>
      <c r="AV101" s="49">
        <f>IF(km4_splits_ranks[[#This Row],[24 km]]="DNF","DNF",RANK(km4_splits_ranks[[#This Row],[24 km]],km4_splits_ranks[24 km],1))</f>
        <v>95</v>
      </c>
      <c r="AW101" s="49">
        <f>IF(km4_splits_ranks[[#This Row],[28 km]]="DNF","DNF",RANK(km4_splits_ranks[[#This Row],[28 km]],km4_splits_ranks[28 km],1))</f>
        <v>96</v>
      </c>
      <c r="AX101" s="49">
        <f>IF(km4_splits_ranks[[#This Row],[32 km]]="DNF","DNF",RANK(km4_splits_ranks[[#This Row],[32 km]],km4_splits_ranks[32 km],1))</f>
        <v>96</v>
      </c>
      <c r="AY101" s="49">
        <f>IF(km4_splits_ranks[[#This Row],[36 km]]="DNF","DNF",RANK(km4_splits_ranks[[#This Row],[36 km]],km4_splits_ranks[36 km],1))</f>
        <v>96</v>
      </c>
      <c r="AZ101" s="49">
        <f>IF(km4_splits_ranks[[#This Row],[40 km]]="DNF","DNF",RANK(km4_splits_ranks[[#This Row],[40 km]],km4_splits_ranks[40 km],1))</f>
        <v>96</v>
      </c>
      <c r="BA101" s="49">
        <f>IF(km4_splits_ranks[[#This Row],[42 km]]="DNF","DNF",RANK(km4_splits_ranks[[#This Row],[42 km]],km4_splits_ranks[42 km],1))</f>
        <v>96</v>
      </c>
    </row>
    <row r="102" spans="2:53" x14ac:dyDescent="0.2">
      <c r="B102" s="4">
        <f>laps_times[[#This Row],[poř]]</f>
        <v>97</v>
      </c>
      <c r="C102" s="1">
        <f>laps_times[[#This Row],[s.č.]]</f>
        <v>110</v>
      </c>
      <c r="D102" s="1" t="str">
        <f>laps_times[[#This Row],[jméno]]</f>
        <v>Ge Evžen</v>
      </c>
      <c r="E102" s="2">
        <f>laps_times[[#This Row],[roč]]</f>
        <v>1954</v>
      </c>
      <c r="F102" s="2" t="str">
        <f>laps_times[[#This Row],[kat]]</f>
        <v>MD</v>
      </c>
      <c r="G102" s="2">
        <f>laps_times[[#This Row],[poř_kat]]</f>
        <v>6</v>
      </c>
      <c r="H102" s="1" t="str">
        <f>laps_times[[#This Row],[klub]]</f>
        <v>Trailpoint</v>
      </c>
      <c r="I102" s="6">
        <f>laps_times[[#This Row],[celk. čas]]</f>
        <v>0.2019802777777778</v>
      </c>
      <c r="J102" s="29">
        <f>SUM(laps_times[[#This Row],[1]:[6]])</f>
        <v>1.7725810185185185E-2</v>
      </c>
      <c r="K102" s="30">
        <f>SUM(laps_times[[#This Row],[7]:[12]])</f>
        <v>1.7745023148148149E-2</v>
      </c>
      <c r="L102" s="30">
        <f>SUM(laps_times[[#This Row],[13]:[18]])</f>
        <v>1.8055277777777778E-2</v>
      </c>
      <c r="M102" s="30">
        <f>SUM(laps_times[[#This Row],[19]:[24]])</f>
        <v>1.8567939814814815E-2</v>
      </c>
      <c r="N102" s="30">
        <f>SUM(laps_times[[#This Row],[25]:[30]])</f>
        <v>1.9000370370370372E-2</v>
      </c>
      <c r="O102" s="30">
        <f>SUM(laps_times[[#This Row],[31]:[36]])</f>
        <v>1.9156597222222221E-2</v>
      </c>
      <c r="P102" s="30">
        <f>SUM(laps_times[[#This Row],[37]:[42]])</f>
        <v>1.9702488425925924E-2</v>
      </c>
      <c r="Q102" s="30">
        <f>SUM(laps_times[[#This Row],[43]:[48]])</f>
        <v>2.0272731481481482E-2</v>
      </c>
      <c r="R102" s="30">
        <f>SUM(laps_times[[#This Row],[49]:[54]])</f>
        <v>2.0727280092592594E-2</v>
      </c>
      <c r="S102" s="30">
        <f>SUM(laps_times[[#This Row],[55]:[60]])</f>
        <v>2.0896377314814814E-2</v>
      </c>
      <c r="T102" s="31">
        <f>SUM(laps_times[[#This Row],[61]:[63]])</f>
        <v>1.0130381944444445E-2</v>
      </c>
      <c r="U102" s="45">
        <f>IF(km4_splits_ranks[[#This Row],[0 - 4 ]]="DNF","DNF",RANK(km4_splits_ranks[[#This Row],[0 - 4 ]],km4_splits_ranks[0 - 4 ],1))</f>
        <v>99</v>
      </c>
      <c r="V102" s="46">
        <f>IF(km4_splits_ranks[[#This Row],[4 - 8 ]]="DNF","DNF",RANK(km4_splits_ranks[[#This Row],[4 - 8 ]],km4_splits_ranks[4 - 8 ],1))</f>
        <v>103</v>
      </c>
      <c r="W102" s="46">
        <f>IF(km4_splits_ranks[[#This Row],[8 - 12 ]]="DNF","DNF",RANK(km4_splits_ranks[[#This Row],[8 - 12 ]],km4_splits_ranks[8 - 12 ],1))</f>
        <v>103</v>
      </c>
      <c r="X102" s="46">
        <f>IF(km4_splits_ranks[[#This Row],[12 - 16 ]]="DNF","DNF",RANK(km4_splits_ranks[[#This Row],[12 - 16 ]],km4_splits_ranks[12 - 16 ],1))</f>
        <v>101</v>
      </c>
      <c r="Y102" s="46">
        <f>IF(km4_splits_ranks[[#This Row],[16 -20 ]]="DNF","DNF",RANK(km4_splits_ranks[[#This Row],[16 -20 ]],km4_splits_ranks[16 -20 ],1))</f>
        <v>100</v>
      </c>
      <c r="Z102" s="46">
        <f>IF(km4_splits_ranks[[#This Row],[20 - 24 ]]="DNF","DNF",RANK(km4_splits_ranks[[#This Row],[20 - 24 ]],km4_splits_ranks[20 - 24 ],1))</f>
        <v>96</v>
      </c>
      <c r="AA102" s="46">
        <f>IF(km4_splits_ranks[[#This Row],[24 - 28 ]]="DNF","DNF",RANK(km4_splits_ranks[[#This Row],[24 - 28 ]],km4_splits_ranks[24 - 28 ],1))</f>
        <v>94</v>
      </c>
      <c r="AB102" s="46">
        <f>IF(km4_splits_ranks[[#This Row],[28 - 32 ]]="DNF","DNF",RANK(km4_splits_ranks[[#This Row],[28 - 32 ]],km4_splits_ranks[28 - 32 ],1))</f>
        <v>97</v>
      </c>
      <c r="AC102" s="46">
        <f>IF(km4_splits_ranks[[#This Row],[32 - 36 ]]="DNF","DNF",RANK(km4_splits_ranks[[#This Row],[32 - 36 ]],km4_splits_ranks[32 - 36 ],1))</f>
        <v>92</v>
      </c>
      <c r="AD102" s="46">
        <f>IF(km4_splits_ranks[[#This Row],[36 - 40 ]]="DNF","DNF",RANK(km4_splits_ranks[[#This Row],[36 - 40 ]],km4_splits_ranks[36 - 40 ],1))</f>
        <v>93</v>
      </c>
      <c r="AE102" s="47">
        <f>IF(km4_splits_ranks[[#This Row],[40 - 42 ]]="DNF","DNF",RANK(km4_splits_ranks[[#This Row],[40 - 42 ]],km4_splits_ranks[40 - 42 ],1))</f>
        <v>93</v>
      </c>
      <c r="AF102" s="22">
        <f>km4_splits_ranks[[#This Row],[0 - 4 ]]</f>
        <v>1.7725810185185185E-2</v>
      </c>
      <c r="AG102" s="18">
        <f>IF(km4_splits_ranks[[#This Row],[4 - 8 ]]="DNF","DNF",km4_splits_ranks[[#This Row],[4 km]]+km4_splits_ranks[[#This Row],[4 - 8 ]])</f>
        <v>3.5470833333333333E-2</v>
      </c>
      <c r="AH102" s="18">
        <f>IF(km4_splits_ranks[[#This Row],[8 - 12 ]]="DNF","DNF",km4_splits_ranks[[#This Row],[8 km]]+km4_splits_ranks[[#This Row],[8 - 12 ]])</f>
        <v>5.3526111111111108E-2</v>
      </c>
      <c r="AI102" s="18">
        <f>IF(km4_splits_ranks[[#This Row],[12 - 16 ]]="DNF","DNF",km4_splits_ranks[[#This Row],[12 km]]+km4_splits_ranks[[#This Row],[12 - 16 ]])</f>
        <v>7.2094050925925926E-2</v>
      </c>
      <c r="AJ102" s="18">
        <f>IF(km4_splits_ranks[[#This Row],[16 -20 ]]="DNF","DNF",km4_splits_ranks[[#This Row],[16 km]]+km4_splits_ranks[[#This Row],[16 -20 ]])</f>
        <v>9.1094421296296302E-2</v>
      </c>
      <c r="AK102" s="18">
        <f>IF(km4_splits_ranks[[#This Row],[20 - 24 ]]="DNF","DNF",km4_splits_ranks[[#This Row],[20 km]]+km4_splits_ranks[[#This Row],[20 - 24 ]])</f>
        <v>0.11025101851851853</v>
      </c>
      <c r="AL102" s="18">
        <f>IF(km4_splits_ranks[[#This Row],[24 - 28 ]]="DNF","DNF",km4_splits_ranks[[#This Row],[24 km]]+km4_splits_ranks[[#This Row],[24 - 28 ]])</f>
        <v>0.12995350694444446</v>
      </c>
      <c r="AM102" s="18">
        <f>IF(km4_splits_ranks[[#This Row],[28 - 32 ]]="DNF","DNF",km4_splits_ranks[[#This Row],[28 km]]+km4_splits_ranks[[#This Row],[28 - 32 ]])</f>
        <v>0.15022623842592595</v>
      </c>
      <c r="AN102" s="18">
        <f>IF(km4_splits_ranks[[#This Row],[32 - 36 ]]="DNF","DNF",km4_splits_ranks[[#This Row],[32 km]]+km4_splits_ranks[[#This Row],[32 - 36 ]])</f>
        <v>0.17095351851851853</v>
      </c>
      <c r="AO102" s="18">
        <f>IF(km4_splits_ranks[[#This Row],[36 - 40 ]]="DNF","DNF",km4_splits_ranks[[#This Row],[36 km]]+km4_splits_ranks[[#This Row],[36 - 40 ]])</f>
        <v>0.19184989583333334</v>
      </c>
      <c r="AP102" s="23">
        <f>IF(km4_splits_ranks[[#This Row],[40 - 42 ]]="DNF","DNF",km4_splits_ranks[[#This Row],[40 km]]+km4_splits_ranks[[#This Row],[40 - 42 ]])</f>
        <v>0.20198027777777777</v>
      </c>
      <c r="AQ102" s="48">
        <f>IF(km4_splits_ranks[[#This Row],[4 km]]="DNF","DNF",RANK(km4_splits_ranks[[#This Row],[4 km]],km4_splits_ranks[4 km],1))</f>
        <v>99</v>
      </c>
      <c r="AR102" s="49">
        <f>IF(km4_splits_ranks[[#This Row],[8 km]]="DNF","DNF",RANK(km4_splits_ranks[[#This Row],[8 km]],km4_splits_ranks[8 km],1))</f>
        <v>101</v>
      </c>
      <c r="AS102" s="49">
        <f>IF(km4_splits_ranks[[#This Row],[12 km]]="DNF","DNF",RANK(km4_splits_ranks[[#This Row],[12 km]],km4_splits_ranks[12 km],1))</f>
        <v>102</v>
      </c>
      <c r="AT102" s="49">
        <f>IF(km4_splits_ranks[[#This Row],[16 km]]="DNF","DNF",RANK(km4_splits_ranks[[#This Row],[16 km]],km4_splits_ranks[16 km],1))</f>
        <v>102</v>
      </c>
      <c r="AU102" s="49">
        <f>IF(km4_splits_ranks[[#This Row],[20 km]]="DNF","DNF",RANK(km4_splits_ranks[[#This Row],[20 km]],km4_splits_ranks[20 km],1))</f>
        <v>101</v>
      </c>
      <c r="AV102" s="49">
        <f>IF(km4_splits_ranks[[#This Row],[24 km]]="DNF","DNF",RANK(km4_splits_ranks[[#This Row],[24 km]],km4_splits_ranks[24 km],1))</f>
        <v>98</v>
      </c>
      <c r="AW102" s="49">
        <f>IF(km4_splits_ranks[[#This Row],[28 km]]="DNF","DNF",RANK(km4_splits_ranks[[#This Row],[28 km]],km4_splits_ranks[28 km],1))</f>
        <v>98</v>
      </c>
      <c r="AX102" s="49">
        <f>IF(km4_splits_ranks[[#This Row],[32 km]]="DNF","DNF",RANK(km4_splits_ranks[[#This Row],[32 km]],km4_splits_ranks[32 km],1))</f>
        <v>97</v>
      </c>
      <c r="AY102" s="49">
        <f>IF(km4_splits_ranks[[#This Row],[36 km]]="DNF","DNF",RANK(km4_splits_ranks[[#This Row],[36 km]],km4_splits_ranks[36 km],1))</f>
        <v>97</v>
      </c>
      <c r="AZ102" s="49">
        <f>IF(km4_splits_ranks[[#This Row],[40 km]]="DNF","DNF",RANK(km4_splits_ranks[[#This Row],[40 km]],km4_splits_ranks[40 km],1))</f>
        <v>97</v>
      </c>
      <c r="BA102" s="49">
        <f>IF(km4_splits_ranks[[#This Row],[42 km]]="DNF","DNF",RANK(km4_splits_ranks[[#This Row],[42 km]],km4_splits_ranks[42 km],1))</f>
        <v>97</v>
      </c>
    </row>
    <row r="103" spans="2:53" x14ac:dyDescent="0.2">
      <c r="B103" s="4">
        <f>laps_times[[#This Row],[poř]]</f>
        <v>98</v>
      </c>
      <c r="C103" s="1">
        <f>laps_times[[#This Row],[s.č.]]</f>
        <v>66</v>
      </c>
      <c r="D103" s="1" t="str">
        <f>laps_times[[#This Row],[jméno]]</f>
        <v>Zeman Pavel</v>
      </c>
      <c r="E103" s="2">
        <f>laps_times[[#This Row],[roč]]</f>
        <v>1954</v>
      </c>
      <c r="F103" s="2" t="str">
        <f>laps_times[[#This Row],[kat]]</f>
        <v>MD</v>
      </c>
      <c r="G103" s="2">
        <f>laps_times[[#This Row],[poř_kat]]</f>
        <v>7</v>
      </c>
      <c r="H103" s="1" t="str">
        <f>laps_times[[#This Row],[klub]]</f>
        <v>Traged team</v>
      </c>
      <c r="I103" s="6">
        <f>laps_times[[#This Row],[celk. čas]]</f>
        <v>0.20748871527777779</v>
      </c>
      <c r="J103" s="29">
        <f>SUM(laps_times[[#This Row],[1]:[6]])</f>
        <v>1.7911585648148147E-2</v>
      </c>
      <c r="K103" s="30">
        <f>SUM(laps_times[[#This Row],[7]:[12]])</f>
        <v>1.7612962962962962E-2</v>
      </c>
      <c r="L103" s="30">
        <f>SUM(laps_times[[#This Row],[13]:[18]])</f>
        <v>1.801571759259259E-2</v>
      </c>
      <c r="M103" s="30">
        <f>SUM(laps_times[[#This Row],[19]:[24]])</f>
        <v>1.8199502314814816E-2</v>
      </c>
      <c r="N103" s="30">
        <f>SUM(laps_times[[#This Row],[25]:[30]])</f>
        <v>1.8697847222222223E-2</v>
      </c>
      <c r="O103" s="30">
        <f>SUM(laps_times[[#This Row],[31]:[36]])</f>
        <v>1.9921238425925924E-2</v>
      </c>
      <c r="P103" s="30">
        <f>SUM(laps_times[[#This Row],[37]:[42]])</f>
        <v>2.0782199074074074E-2</v>
      </c>
      <c r="Q103" s="30">
        <f>SUM(laps_times[[#This Row],[43]:[48]])</f>
        <v>2.177662037037037E-2</v>
      </c>
      <c r="R103" s="30">
        <f>SUM(laps_times[[#This Row],[49]:[54]])</f>
        <v>2.1581041666666669E-2</v>
      </c>
      <c r="S103" s="30">
        <f>SUM(laps_times[[#This Row],[55]:[60]])</f>
        <v>2.3271793981481478E-2</v>
      </c>
      <c r="T103" s="31">
        <f>SUM(laps_times[[#This Row],[61]:[63]])</f>
        <v>9.7182175925925943E-3</v>
      </c>
      <c r="U103" s="45">
        <f>IF(km4_splits_ranks[[#This Row],[0 - 4 ]]="DNF","DNF",RANK(km4_splits_ranks[[#This Row],[0 - 4 ]],km4_splits_ranks[0 - 4 ],1))</f>
        <v>102</v>
      </c>
      <c r="V103" s="46">
        <f>IF(km4_splits_ranks[[#This Row],[4 - 8 ]]="DNF","DNF",RANK(km4_splits_ranks[[#This Row],[4 - 8 ]],km4_splits_ranks[4 - 8 ],1))</f>
        <v>100</v>
      </c>
      <c r="W103" s="46">
        <f>IF(km4_splits_ranks[[#This Row],[8 - 12 ]]="DNF","DNF",RANK(km4_splits_ranks[[#This Row],[8 - 12 ]],km4_splits_ranks[8 - 12 ],1))</f>
        <v>101</v>
      </c>
      <c r="X103" s="46">
        <f>IF(km4_splits_ranks[[#This Row],[12 - 16 ]]="DNF","DNF",RANK(km4_splits_ranks[[#This Row],[12 - 16 ]],km4_splits_ranks[12 - 16 ],1))</f>
        <v>100</v>
      </c>
      <c r="Y103" s="46">
        <f>IF(km4_splits_ranks[[#This Row],[16 -20 ]]="DNF","DNF",RANK(km4_splits_ranks[[#This Row],[16 -20 ]],km4_splits_ranks[16 -20 ],1))</f>
        <v>99</v>
      </c>
      <c r="Z103" s="46">
        <f>IF(km4_splits_ranks[[#This Row],[20 - 24 ]]="DNF","DNF",RANK(km4_splits_ranks[[#This Row],[20 - 24 ]],km4_splits_ranks[20 - 24 ],1))</f>
        <v>99</v>
      </c>
      <c r="AA103" s="46">
        <f>IF(km4_splits_ranks[[#This Row],[24 - 28 ]]="DNF","DNF",RANK(km4_splits_ranks[[#This Row],[24 - 28 ]],km4_splits_ranks[24 - 28 ],1))</f>
        <v>98</v>
      </c>
      <c r="AB103" s="46">
        <f>IF(km4_splits_ranks[[#This Row],[28 - 32 ]]="DNF","DNF",RANK(km4_splits_ranks[[#This Row],[28 - 32 ]],km4_splits_ranks[28 - 32 ],1))</f>
        <v>99</v>
      </c>
      <c r="AC103" s="46">
        <f>IF(km4_splits_ranks[[#This Row],[32 - 36 ]]="DNF","DNF",RANK(km4_splits_ranks[[#This Row],[32 - 36 ]],km4_splits_ranks[32 - 36 ],1))</f>
        <v>98</v>
      </c>
      <c r="AD103" s="46">
        <f>IF(km4_splits_ranks[[#This Row],[36 - 40 ]]="DNF","DNF",RANK(km4_splits_ranks[[#This Row],[36 - 40 ]],km4_splits_ranks[36 - 40 ],1))</f>
        <v>98</v>
      </c>
      <c r="AE103" s="47">
        <f>IF(km4_splits_ranks[[#This Row],[40 - 42 ]]="DNF","DNF",RANK(km4_splits_ranks[[#This Row],[40 - 42 ]],km4_splits_ranks[40 - 42 ],1))</f>
        <v>90</v>
      </c>
      <c r="AF103" s="22">
        <f>km4_splits_ranks[[#This Row],[0 - 4 ]]</f>
        <v>1.7911585648148147E-2</v>
      </c>
      <c r="AG103" s="18">
        <f>IF(km4_splits_ranks[[#This Row],[4 - 8 ]]="DNF","DNF",km4_splits_ranks[[#This Row],[4 km]]+km4_splits_ranks[[#This Row],[4 - 8 ]])</f>
        <v>3.5524548611111109E-2</v>
      </c>
      <c r="AH103" s="18">
        <f>IF(km4_splits_ranks[[#This Row],[8 - 12 ]]="DNF","DNF",km4_splits_ranks[[#This Row],[8 km]]+km4_splits_ranks[[#This Row],[8 - 12 ]])</f>
        <v>5.3540266203703696E-2</v>
      </c>
      <c r="AI103" s="18">
        <f>IF(km4_splits_ranks[[#This Row],[12 - 16 ]]="DNF","DNF",km4_splits_ranks[[#This Row],[12 km]]+km4_splits_ranks[[#This Row],[12 - 16 ]])</f>
        <v>7.1739768518518515E-2</v>
      </c>
      <c r="AJ103" s="18">
        <f>IF(km4_splits_ranks[[#This Row],[16 -20 ]]="DNF","DNF",km4_splits_ranks[[#This Row],[16 km]]+km4_splits_ranks[[#This Row],[16 -20 ]])</f>
        <v>9.0437615740740745E-2</v>
      </c>
      <c r="AK103" s="18">
        <f>IF(km4_splits_ranks[[#This Row],[20 - 24 ]]="DNF","DNF",km4_splits_ranks[[#This Row],[20 km]]+km4_splits_ranks[[#This Row],[20 - 24 ]])</f>
        <v>0.11035885416666667</v>
      </c>
      <c r="AL103" s="18">
        <f>IF(km4_splits_ranks[[#This Row],[24 - 28 ]]="DNF","DNF",km4_splits_ranks[[#This Row],[24 km]]+km4_splits_ranks[[#This Row],[24 - 28 ]])</f>
        <v>0.13114105324074074</v>
      </c>
      <c r="AM103" s="18">
        <f>IF(km4_splits_ranks[[#This Row],[28 - 32 ]]="DNF","DNF",km4_splits_ranks[[#This Row],[28 km]]+km4_splits_ranks[[#This Row],[28 - 32 ]])</f>
        <v>0.15291767361111111</v>
      </c>
      <c r="AN103" s="18">
        <f>IF(km4_splits_ranks[[#This Row],[32 - 36 ]]="DNF","DNF",km4_splits_ranks[[#This Row],[32 km]]+km4_splits_ranks[[#This Row],[32 - 36 ]])</f>
        <v>0.17449871527777777</v>
      </c>
      <c r="AO103" s="18">
        <f>IF(km4_splits_ranks[[#This Row],[36 - 40 ]]="DNF","DNF",km4_splits_ranks[[#This Row],[36 km]]+km4_splits_ranks[[#This Row],[36 - 40 ]])</f>
        <v>0.19777050925925926</v>
      </c>
      <c r="AP103" s="23">
        <f>IF(km4_splits_ranks[[#This Row],[40 - 42 ]]="DNF","DNF",km4_splits_ranks[[#This Row],[40 km]]+km4_splits_ranks[[#This Row],[40 - 42 ]])</f>
        <v>0.20748872685185185</v>
      </c>
      <c r="AQ103" s="48">
        <f>IF(km4_splits_ranks[[#This Row],[4 km]]="DNF","DNF",RANK(km4_splits_ranks[[#This Row],[4 km]],km4_splits_ranks[4 km],1))</f>
        <v>102</v>
      </c>
      <c r="AR103" s="49">
        <f>IF(km4_splits_ranks[[#This Row],[8 km]]="DNF","DNF",RANK(km4_splits_ranks[[#This Row],[8 km]],km4_splits_ranks[8 km],1))</f>
        <v>103</v>
      </c>
      <c r="AS103" s="49">
        <f>IF(km4_splits_ranks[[#This Row],[12 km]]="DNF","DNF",RANK(km4_splits_ranks[[#This Row],[12 km]],km4_splits_ranks[12 km],1))</f>
        <v>103</v>
      </c>
      <c r="AT103" s="49">
        <f>IF(km4_splits_ranks[[#This Row],[16 km]]="DNF","DNF",RANK(km4_splits_ranks[[#This Row],[16 km]],km4_splits_ranks[16 km],1))</f>
        <v>101</v>
      </c>
      <c r="AU103" s="49">
        <f>IF(km4_splits_ranks[[#This Row],[20 km]]="DNF","DNF",RANK(km4_splits_ranks[[#This Row],[20 km]],km4_splits_ranks[20 km],1))</f>
        <v>100</v>
      </c>
      <c r="AV103" s="49">
        <f>IF(km4_splits_ranks[[#This Row],[24 km]]="DNF","DNF",RANK(km4_splits_ranks[[#This Row],[24 km]],km4_splits_ranks[24 km],1))</f>
        <v>99</v>
      </c>
      <c r="AW103" s="49">
        <f>IF(km4_splits_ranks[[#This Row],[28 km]]="DNF","DNF",RANK(km4_splits_ranks[[#This Row],[28 km]],km4_splits_ranks[28 km],1))</f>
        <v>99</v>
      </c>
      <c r="AX103" s="49">
        <f>IF(km4_splits_ranks[[#This Row],[32 km]]="DNF","DNF",RANK(km4_splits_ranks[[#This Row],[32 km]],km4_splits_ranks[32 km],1))</f>
        <v>99</v>
      </c>
      <c r="AY103" s="49">
        <f>IF(km4_splits_ranks[[#This Row],[36 km]]="DNF","DNF",RANK(km4_splits_ranks[[#This Row],[36 km]],km4_splits_ranks[36 km],1))</f>
        <v>99</v>
      </c>
      <c r="AZ103" s="49">
        <f>IF(km4_splits_ranks[[#This Row],[40 km]]="DNF","DNF",RANK(km4_splits_ranks[[#This Row],[40 km]],km4_splits_ranks[40 km],1))</f>
        <v>98</v>
      </c>
      <c r="BA103" s="49">
        <f>IF(km4_splits_ranks[[#This Row],[42 km]]="DNF","DNF",RANK(km4_splits_ranks[[#This Row],[42 km]],km4_splits_ranks[42 km],1))</f>
        <v>98</v>
      </c>
    </row>
    <row r="104" spans="2:53" x14ac:dyDescent="0.2">
      <c r="B104" s="4">
        <f>laps_times[[#This Row],[poř]]</f>
        <v>99</v>
      </c>
      <c r="C104" s="1">
        <f>laps_times[[#This Row],[s.č.]]</f>
        <v>115</v>
      </c>
      <c r="D104" s="1" t="str">
        <f>laps_times[[#This Row],[jméno]]</f>
        <v>Holý Josef</v>
      </c>
      <c r="E104" s="2">
        <f>laps_times[[#This Row],[roč]]</f>
        <v>1941</v>
      </c>
      <c r="F104" s="2" t="str">
        <f>laps_times[[#This Row],[kat]]</f>
        <v>ME</v>
      </c>
      <c r="G104" s="2">
        <f>laps_times[[#This Row],[poř_kat]]</f>
        <v>2</v>
      </c>
      <c r="H104" s="1" t="str">
        <f>laps_times[[#This Row],[klub]]</f>
        <v>AC Moravská Slavia</v>
      </c>
      <c r="I104" s="6">
        <f>laps_times[[#This Row],[celk. čas]]</f>
        <v>0.2098472337962963</v>
      </c>
      <c r="J104" s="29">
        <f>SUM(laps_times[[#This Row],[1]:[6]])</f>
        <v>1.8018506944444446E-2</v>
      </c>
      <c r="K104" s="30">
        <f>SUM(laps_times[[#This Row],[7]:[12]])</f>
        <v>1.7258495370370368E-2</v>
      </c>
      <c r="L104" s="30">
        <f>SUM(laps_times[[#This Row],[13]:[18]])</f>
        <v>1.7541192129629631E-2</v>
      </c>
      <c r="M104" s="30">
        <f>SUM(laps_times[[#This Row],[19]:[24]])</f>
        <v>1.8004131944444446E-2</v>
      </c>
      <c r="N104" s="30">
        <f>SUM(laps_times[[#This Row],[25]:[30]])</f>
        <v>1.8351817129629629E-2</v>
      </c>
      <c r="O104" s="30">
        <f>SUM(laps_times[[#This Row],[31]:[36]])</f>
        <v>1.9641157407407406E-2</v>
      </c>
      <c r="P104" s="30">
        <f>SUM(laps_times[[#This Row],[37]:[42]])</f>
        <v>2.0865509259259257E-2</v>
      </c>
      <c r="Q104" s="30">
        <f>SUM(laps_times[[#This Row],[43]:[48]])</f>
        <v>2.1646631944444442E-2</v>
      </c>
      <c r="R104" s="30">
        <f>SUM(laps_times[[#This Row],[49]:[54]])</f>
        <v>2.2698587962962962E-2</v>
      </c>
      <c r="S104" s="30">
        <f>SUM(laps_times[[#This Row],[55]:[60]])</f>
        <v>2.4889189814814815E-2</v>
      </c>
      <c r="T104" s="31">
        <f>SUM(laps_times[[#This Row],[61]:[63]])</f>
        <v>1.0932013888888889E-2</v>
      </c>
      <c r="U104" s="45">
        <f>IF(km4_splits_ranks[[#This Row],[0 - 4 ]]="DNF","DNF",RANK(km4_splits_ranks[[#This Row],[0 - 4 ]],km4_splits_ranks[0 - 4 ],1))</f>
        <v>103</v>
      </c>
      <c r="V104" s="46">
        <f>IF(km4_splits_ranks[[#This Row],[4 - 8 ]]="DNF","DNF",RANK(km4_splits_ranks[[#This Row],[4 - 8 ]],km4_splits_ranks[4 - 8 ],1))</f>
        <v>99</v>
      </c>
      <c r="W104" s="46">
        <f>IF(km4_splits_ranks[[#This Row],[8 - 12 ]]="DNF","DNF",RANK(km4_splits_ranks[[#This Row],[8 - 12 ]],km4_splits_ranks[8 - 12 ],1))</f>
        <v>98</v>
      </c>
      <c r="X104" s="46">
        <f>IF(km4_splits_ranks[[#This Row],[12 - 16 ]]="DNF","DNF",RANK(km4_splits_ranks[[#This Row],[12 - 16 ]],km4_splits_ranks[12 - 16 ],1))</f>
        <v>99</v>
      </c>
      <c r="Y104" s="46">
        <f>IF(km4_splits_ranks[[#This Row],[16 -20 ]]="DNF","DNF",RANK(km4_splits_ranks[[#This Row],[16 -20 ]],km4_splits_ranks[16 -20 ],1))</f>
        <v>96</v>
      </c>
      <c r="Z104" s="46">
        <f>IF(km4_splits_ranks[[#This Row],[20 - 24 ]]="DNF","DNF",RANK(km4_splits_ranks[[#This Row],[20 - 24 ]],km4_splits_ranks[20 - 24 ],1))</f>
        <v>98</v>
      </c>
      <c r="AA104" s="46">
        <f>IF(km4_splits_ranks[[#This Row],[24 - 28 ]]="DNF","DNF",RANK(km4_splits_ranks[[#This Row],[24 - 28 ]],km4_splits_ranks[24 - 28 ],1))</f>
        <v>99</v>
      </c>
      <c r="AB104" s="46">
        <f>IF(km4_splits_ranks[[#This Row],[28 - 32 ]]="DNF","DNF",RANK(km4_splits_ranks[[#This Row],[28 - 32 ]],km4_splits_ranks[28 - 32 ],1))</f>
        <v>98</v>
      </c>
      <c r="AC104" s="46">
        <f>IF(km4_splits_ranks[[#This Row],[32 - 36 ]]="DNF","DNF",RANK(km4_splits_ranks[[#This Row],[32 - 36 ]],km4_splits_ranks[32 - 36 ],1))</f>
        <v>99</v>
      </c>
      <c r="AD104" s="46">
        <f>IF(km4_splits_ranks[[#This Row],[36 - 40 ]]="DNF","DNF",RANK(km4_splits_ranks[[#This Row],[36 - 40 ]],km4_splits_ranks[36 - 40 ],1))</f>
        <v>100</v>
      </c>
      <c r="AE104" s="47">
        <f>IF(km4_splits_ranks[[#This Row],[40 - 42 ]]="DNF","DNF",RANK(km4_splits_ranks[[#This Row],[40 - 42 ]],km4_splits_ranks[40 - 42 ],1))</f>
        <v>98</v>
      </c>
      <c r="AF104" s="22">
        <f>km4_splits_ranks[[#This Row],[0 - 4 ]]</f>
        <v>1.8018506944444446E-2</v>
      </c>
      <c r="AG104" s="18">
        <f>IF(km4_splits_ranks[[#This Row],[4 - 8 ]]="DNF","DNF",km4_splits_ranks[[#This Row],[4 km]]+km4_splits_ranks[[#This Row],[4 - 8 ]])</f>
        <v>3.5277002314814815E-2</v>
      </c>
      <c r="AH104" s="18">
        <f>IF(km4_splits_ranks[[#This Row],[8 - 12 ]]="DNF","DNF",km4_splits_ranks[[#This Row],[8 km]]+km4_splits_ranks[[#This Row],[8 - 12 ]])</f>
        <v>5.2818194444444445E-2</v>
      </c>
      <c r="AI104" s="18">
        <f>IF(km4_splits_ranks[[#This Row],[12 - 16 ]]="DNF","DNF",km4_splits_ranks[[#This Row],[12 km]]+km4_splits_ranks[[#This Row],[12 - 16 ]])</f>
        <v>7.0822326388888884E-2</v>
      </c>
      <c r="AJ104" s="18">
        <f>IF(km4_splits_ranks[[#This Row],[16 -20 ]]="DNF","DNF",km4_splits_ranks[[#This Row],[16 km]]+km4_splits_ranks[[#This Row],[16 -20 ]])</f>
        <v>8.9174143518518517E-2</v>
      </c>
      <c r="AK104" s="18">
        <f>IF(km4_splits_ranks[[#This Row],[20 - 24 ]]="DNF","DNF",km4_splits_ranks[[#This Row],[20 km]]+km4_splits_ranks[[#This Row],[20 - 24 ]])</f>
        <v>0.10881530092592592</v>
      </c>
      <c r="AL104" s="18">
        <f>IF(km4_splits_ranks[[#This Row],[24 - 28 ]]="DNF","DNF",km4_splits_ranks[[#This Row],[24 km]]+km4_splits_ranks[[#This Row],[24 - 28 ]])</f>
        <v>0.12968081018518518</v>
      </c>
      <c r="AM104" s="18">
        <f>IF(km4_splits_ranks[[#This Row],[28 - 32 ]]="DNF","DNF",km4_splits_ranks[[#This Row],[28 km]]+km4_splits_ranks[[#This Row],[28 - 32 ]])</f>
        <v>0.15132744212962962</v>
      </c>
      <c r="AN104" s="18">
        <f>IF(km4_splits_ranks[[#This Row],[32 - 36 ]]="DNF","DNF",km4_splits_ranks[[#This Row],[32 km]]+km4_splits_ranks[[#This Row],[32 - 36 ]])</f>
        <v>0.17402603009259257</v>
      </c>
      <c r="AO104" s="18">
        <f>IF(km4_splits_ranks[[#This Row],[36 - 40 ]]="DNF","DNF",km4_splits_ranks[[#This Row],[36 km]]+km4_splits_ranks[[#This Row],[36 - 40 ]])</f>
        <v>0.19891521990740738</v>
      </c>
      <c r="AP104" s="23">
        <f>IF(km4_splits_ranks[[#This Row],[40 - 42 ]]="DNF","DNF",km4_splits_ranks[[#This Row],[40 km]]+km4_splits_ranks[[#This Row],[40 - 42 ]])</f>
        <v>0.20984723379629627</v>
      </c>
      <c r="AQ104" s="48">
        <f>IF(km4_splits_ranks[[#This Row],[4 km]]="DNF","DNF",RANK(km4_splits_ranks[[#This Row],[4 km]],km4_splits_ranks[4 km],1))</f>
        <v>103</v>
      </c>
      <c r="AR104" s="49">
        <f>IF(km4_splits_ranks[[#This Row],[8 km]]="DNF","DNF",RANK(km4_splits_ranks[[#This Row],[8 km]],km4_splits_ranks[8 km],1))</f>
        <v>99</v>
      </c>
      <c r="AS104" s="49">
        <f>IF(km4_splits_ranks[[#This Row],[12 km]]="DNF","DNF",RANK(km4_splits_ranks[[#This Row],[12 km]],km4_splits_ranks[12 km],1))</f>
        <v>99</v>
      </c>
      <c r="AT104" s="49">
        <f>IF(km4_splits_ranks[[#This Row],[16 km]]="DNF","DNF",RANK(km4_splits_ranks[[#This Row],[16 km]],km4_splits_ranks[16 km],1))</f>
        <v>99</v>
      </c>
      <c r="AU104" s="49">
        <f>IF(km4_splits_ranks[[#This Row],[20 km]]="DNF","DNF",RANK(km4_splits_ranks[[#This Row],[20 km]],km4_splits_ranks[20 km],1))</f>
        <v>98</v>
      </c>
      <c r="AV104" s="49">
        <f>IF(km4_splits_ranks[[#This Row],[24 km]]="DNF","DNF",RANK(km4_splits_ranks[[#This Row],[24 km]],km4_splits_ranks[24 km],1))</f>
        <v>97</v>
      </c>
      <c r="AW104" s="49">
        <f>IF(km4_splits_ranks[[#This Row],[28 km]]="DNF","DNF",RANK(km4_splits_ranks[[#This Row],[28 km]],km4_splits_ranks[28 km],1))</f>
        <v>97</v>
      </c>
      <c r="AX104" s="49">
        <f>IF(km4_splits_ranks[[#This Row],[32 km]]="DNF","DNF",RANK(km4_splits_ranks[[#This Row],[32 km]],km4_splits_ranks[32 km],1))</f>
        <v>98</v>
      </c>
      <c r="AY104" s="49">
        <f>IF(km4_splits_ranks[[#This Row],[36 km]]="DNF","DNF",RANK(km4_splits_ranks[[#This Row],[36 km]],km4_splits_ranks[36 km],1))</f>
        <v>98</v>
      </c>
      <c r="AZ104" s="49">
        <f>IF(km4_splits_ranks[[#This Row],[40 km]]="DNF","DNF",RANK(km4_splits_ranks[[#This Row],[40 km]],km4_splits_ranks[40 km],1))</f>
        <v>99</v>
      </c>
      <c r="BA104" s="49">
        <f>IF(km4_splits_ranks[[#This Row],[42 km]]="DNF","DNF",RANK(km4_splits_ranks[[#This Row],[42 km]],km4_splits_ranks[42 km],1))</f>
        <v>99</v>
      </c>
    </row>
    <row r="105" spans="2:53" x14ac:dyDescent="0.2">
      <c r="B105" s="4">
        <f>laps_times[[#This Row],[poř]]</f>
        <v>100</v>
      </c>
      <c r="C105" s="1">
        <f>laps_times[[#This Row],[s.č.]]</f>
        <v>73</v>
      </c>
      <c r="D105" s="1" t="str">
        <f>laps_times[[#This Row],[jméno]]</f>
        <v>Kleinová Petra</v>
      </c>
      <c r="E105" s="2">
        <f>laps_times[[#This Row],[roč]]</f>
        <v>1978</v>
      </c>
      <c r="F105" s="2" t="str">
        <f>laps_times[[#This Row],[kat]]</f>
        <v>ZB</v>
      </c>
      <c r="G105" s="2">
        <f>laps_times[[#This Row],[poř_kat]]</f>
        <v>8</v>
      </c>
      <c r="H105" s="1" t="str">
        <f>laps_times[[#This Row],[klub]]</f>
        <v>RK Týn</v>
      </c>
      <c r="I105" s="6">
        <f>laps_times[[#This Row],[celk. čas]]</f>
        <v>0.21995994212962963</v>
      </c>
      <c r="J105" s="29">
        <f>SUM(laps_times[[#This Row],[1]:[6]])</f>
        <v>1.6085497685185184E-2</v>
      </c>
      <c r="K105" s="30">
        <f>SUM(laps_times[[#This Row],[7]:[12]])</f>
        <v>1.6647835648148149E-2</v>
      </c>
      <c r="L105" s="30">
        <f>SUM(laps_times[[#This Row],[13]:[18]])</f>
        <v>1.7776932870370368E-2</v>
      </c>
      <c r="M105" s="30">
        <f>SUM(laps_times[[#This Row],[19]:[24]])</f>
        <v>1.9300891203703704E-2</v>
      </c>
      <c r="N105" s="30">
        <f>SUM(laps_times[[#This Row],[25]:[30]])</f>
        <v>2.0472685185185184E-2</v>
      </c>
      <c r="O105" s="30">
        <f>SUM(laps_times[[#This Row],[31]:[36]])</f>
        <v>2.1397662037037038E-2</v>
      </c>
      <c r="P105" s="30">
        <f>SUM(laps_times[[#This Row],[37]:[42]])</f>
        <v>2.2360057870370372E-2</v>
      </c>
      <c r="Q105" s="30">
        <f>SUM(laps_times[[#This Row],[43]:[48]])</f>
        <v>2.3712430555555556E-2</v>
      </c>
      <c r="R105" s="30">
        <f>SUM(laps_times[[#This Row],[49]:[54]])</f>
        <v>2.4300138888888888E-2</v>
      </c>
      <c r="S105" s="30">
        <f>SUM(laps_times[[#This Row],[55]:[60]])</f>
        <v>2.5953993055555555E-2</v>
      </c>
      <c r="T105" s="31">
        <f>SUM(laps_times[[#This Row],[61]:[63]])</f>
        <v>1.1951817129629628E-2</v>
      </c>
      <c r="U105" s="45">
        <f>IF(km4_splits_ranks[[#This Row],[0 - 4 ]]="DNF","DNF",RANK(km4_splits_ranks[[#This Row],[0 - 4 ]],km4_splits_ranks[0 - 4 ],1))</f>
        <v>89</v>
      </c>
      <c r="V105" s="46">
        <f>IF(km4_splits_ranks[[#This Row],[4 - 8 ]]="DNF","DNF",RANK(km4_splits_ranks[[#This Row],[4 - 8 ]],km4_splits_ranks[4 - 8 ],1))</f>
        <v>97</v>
      </c>
      <c r="W105" s="46">
        <f>IF(km4_splits_ranks[[#This Row],[8 - 12 ]]="DNF","DNF",RANK(km4_splits_ranks[[#This Row],[8 - 12 ]],km4_splits_ranks[8 - 12 ],1))</f>
        <v>99</v>
      </c>
      <c r="X105" s="46">
        <f>IF(km4_splits_ranks[[#This Row],[12 - 16 ]]="DNF","DNF",RANK(km4_splits_ranks[[#This Row],[12 - 16 ]],km4_splits_ranks[12 - 16 ],1))</f>
        <v>103</v>
      </c>
      <c r="Y105" s="46">
        <f>IF(km4_splits_ranks[[#This Row],[16 -20 ]]="DNF","DNF",RANK(km4_splits_ranks[[#This Row],[16 -20 ]],km4_splits_ranks[16 -20 ],1))</f>
        <v>101</v>
      </c>
      <c r="Z105" s="46">
        <f>IF(km4_splits_ranks[[#This Row],[20 - 24 ]]="DNF","DNF",RANK(km4_splits_ranks[[#This Row],[20 - 24 ]],km4_splits_ranks[20 - 24 ],1))</f>
        <v>101</v>
      </c>
      <c r="AA105" s="46">
        <f>IF(km4_splits_ranks[[#This Row],[24 - 28 ]]="DNF","DNF",RANK(km4_splits_ranks[[#This Row],[24 - 28 ]],km4_splits_ranks[24 - 28 ],1))</f>
        <v>100</v>
      </c>
      <c r="AB105" s="46">
        <f>IF(km4_splits_ranks[[#This Row],[28 - 32 ]]="DNF","DNF",RANK(km4_splits_ranks[[#This Row],[28 - 32 ]],km4_splits_ranks[28 - 32 ],1))</f>
        <v>101</v>
      </c>
      <c r="AC105" s="46">
        <f>IF(km4_splits_ranks[[#This Row],[32 - 36 ]]="DNF","DNF",RANK(km4_splits_ranks[[#This Row],[32 - 36 ]],km4_splits_ranks[32 - 36 ],1))</f>
        <v>101</v>
      </c>
      <c r="AD105" s="46">
        <f>IF(km4_splits_ranks[[#This Row],[36 - 40 ]]="DNF","DNF",RANK(km4_splits_ranks[[#This Row],[36 - 40 ]],km4_splits_ranks[36 - 40 ],1))</f>
        <v>101</v>
      </c>
      <c r="AE105" s="47">
        <f>IF(km4_splits_ranks[[#This Row],[40 - 42 ]]="DNF","DNF",RANK(km4_splits_ranks[[#This Row],[40 - 42 ]],km4_splits_ranks[40 - 42 ],1))</f>
        <v>101</v>
      </c>
      <c r="AF105" s="22">
        <f>km4_splits_ranks[[#This Row],[0 - 4 ]]</f>
        <v>1.6085497685185184E-2</v>
      </c>
      <c r="AG105" s="18">
        <f>IF(km4_splits_ranks[[#This Row],[4 - 8 ]]="DNF","DNF",km4_splits_ranks[[#This Row],[4 km]]+km4_splits_ranks[[#This Row],[4 - 8 ]])</f>
        <v>3.2733333333333337E-2</v>
      </c>
      <c r="AH105" s="18">
        <f>IF(km4_splits_ranks[[#This Row],[8 - 12 ]]="DNF","DNF",km4_splits_ranks[[#This Row],[8 km]]+km4_splits_ranks[[#This Row],[8 - 12 ]])</f>
        <v>5.0510266203703705E-2</v>
      </c>
      <c r="AI105" s="18">
        <f>IF(km4_splits_ranks[[#This Row],[12 - 16 ]]="DNF","DNF",km4_splits_ranks[[#This Row],[12 km]]+km4_splits_ranks[[#This Row],[12 - 16 ]])</f>
        <v>6.9811157407407412E-2</v>
      </c>
      <c r="AJ105" s="18">
        <f>IF(km4_splits_ranks[[#This Row],[16 -20 ]]="DNF","DNF",km4_splits_ranks[[#This Row],[16 km]]+km4_splits_ranks[[#This Row],[16 -20 ]])</f>
        <v>9.0283842592592589E-2</v>
      </c>
      <c r="AK105" s="18">
        <f>IF(km4_splits_ranks[[#This Row],[20 - 24 ]]="DNF","DNF",km4_splits_ranks[[#This Row],[20 km]]+km4_splits_ranks[[#This Row],[20 - 24 ]])</f>
        <v>0.11168150462962963</v>
      </c>
      <c r="AL105" s="18">
        <f>IF(km4_splits_ranks[[#This Row],[24 - 28 ]]="DNF","DNF",km4_splits_ranks[[#This Row],[24 km]]+km4_splits_ranks[[#This Row],[24 - 28 ]])</f>
        <v>0.13404156249999999</v>
      </c>
      <c r="AM105" s="18">
        <f>IF(km4_splits_ranks[[#This Row],[28 - 32 ]]="DNF","DNF",km4_splits_ranks[[#This Row],[28 km]]+km4_splits_ranks[[#This Row],[28 - 32 ]])</f>
        <v>0.15775399305555554</v>
      </c>
      <c r="AN105" s="18">
        <f>IF(km4_splits_ranks[[#This Row],[32 - 36 ]]="DNF","DNF",km4_splits_ranks[[#This Row],[32 km]]+km4_splits_ranks[[#This Row],[32 - 36 ]])</f>
        <v>0.18205413194444442</v>
      </c>
      <c r="AO105" s="18">
        <f>IF(km4_splits_ranks[[#This Row],[36 - 40 ]]="DNF","DNF",km4_splits_ranks[[#This Row],[36 km]]+km4_splits_ranks[[#This Row],[36 - 40 ]])</f>
        <v>0.20800812499999999</v>
      </c>
      <c r="AP105" s="23">
        <f>IF(km4_splits_ranks[[#This Row],[40 - 42 ]]="DNF","DNF",km4_splits_ranks[[#This Row],[40 km]]+km4_splits_ranks[[#This Row],[40 - 42 ]])</f>
        <v>0.2199599421296296</v>
      </c>
      <c r="AQ105" s="48">
        <f>IF(km4_splits_ranks[[#This Row],[4 km]]="DNF","DNF",RANK(km4_splits_ranks[[#This Row],[4 km]],km4_splits_ranks[4 km],1))</f>
        <v>89</v>
      </c>
      <c r="AR105" s="49">
        <f>IF(km4_splits_ranks[[#This Row],[8 km]]="DNF","DNF",RANK(km4_splits_ranks[[#This Row],[8 km]],km4_splits_ranks[8 km],1))</f>
        <v>91</v>
      </c>
      <c r="AS105" s="49">
        <f>IF(km4_splits_ranks[[#This Row],[12 km]]="DNF","DNF",RANK(km4_splits_ranks[[#This Row],[12 km]],km4_splits_ranks[12 km],1))</f>
        <v>95</v>
      </c>
      <c r="AT105" s="49">
        <f>IF(km4_splits_ranks[[#This Row],[16 km]]="DNF","DNF",RANK(km4_splits_ranks[[#This Row],[16 km]],km4_splits_ranks[16 km],1))</f>
        <v>98</v>
      </c>
      <c r="AU105" s="49">
        <f>IF(km4_splits_ranks[[#This Row],[20 km]]="DNF","DNF",RANK(km4_splits_ranks[[#This Row],[20 km]],km4_splits_ranks[20 km],1))</f>
        <v>99</v>
      </c>
      <c r="AV105" s="49">
        <f>IF(km4_splits_ranks[[#This Row],[24 km]]="DNF","DNF",RANK(km4_splits_ranks[[#This Row],[24 km]],km4_splits_ranks[24 km],1))</f>
        <v>100</v>
      </c>
      <c r="AW105" s="49">
        <f>IF(km4_splits_ranks[[#This Row],[28 km]]="DNF","DNF",RANK(km4_splits_ranks[[#This Row],[28 km]],km4_splits_ranks[28 km],1))</f>
        <v>100</v>
      </c>
      <c r="AX105" s="49">
        <f>IF(km4_splits_ranks[[#This Row],[32 km]]="DNF","DNF",RANK(km4_splits_ranks[[#This Row],[32 km]],km4_splits_ranks[32 km],1))</f>
        <v>100</v>
      </c>
      <c r="AY105" s="49">
        <f>IF(km4_splits_ranks[[#This Row],[36 km]]="DNF","DNF",RANK(km4_splits_ranks[[#This Row],[36 km]],km4_splits_ranks[36 km],1))</f>
        <v>100</v>
      </c>
      <c r="AZ105" s="49">
        <f>IF(km4_splits_ranks[[#This Row],[40 km]]="DNF","DNF",RANK(km4_splits_ranks[[#This Row],[40 km]],km4_splits_ranks[40 km],1))</f>
        <v>100</v>
      </c>
      <c r="BA105" s="49">
        <f>IF(km4_splits_ranks[[#This Row],[42 km]]="DNF","DNF",RANK(km4_splits_ranks[[#This Row],[42 km]],km4_splits_ranks[42 km],1))</f>
        <v>100</v>
      </c>
    </row>
    <row r="106" spans="2:53" x14ac:dyDescent="0.2">
      <c r="B106" s="4">
        <f>laps_times[[#This Row],[poř]]</f>
        <v>101</v>
      </c>
      <c r="C106" s="1">
        <f>laps_times[[#This Row],[s.č.]]</f>
        <v>119</v>
      </c>
      <c r="D106" s="1" t="str">
        <f>laps_times[[#This Row],[jméno]]</f>
        <v>Jančářová Helena</v>
      </c>
      <c r="E106" s="2">
        <f>laps_times[[#This Row],[roč]]</f>
        <v>1970</v>
      </c>
      <c r="F106" s="2" t="str">
        <f>laps_times[[#This Row],[kat]]</f>
        <v>ZB</v>
      </c>
      <c r="G106" s="2">
        <f>laps_times[[#This Row],[poř_kat]]</f>
        <v>9</v>
      </c>
      <c r="H106" s="1" t="str">
        <f>laps_times[[#This Row],[klub]]</f>
        <v>MK Seitl Ostrava</v>
      </c>
      <c r="I106" s="6">
        <f>laps_times[[#This Row],[celk. čas]]</f>
        <v>0.22585071759259259</v>
      </c>
      <c r="J106" s="29">
        <f>SUM(laps_times[[#This Row],[1]:[6]])</f>
        <v>1.8284398148148147E-2</v>
      </c>
      <c r="K106" s="30">
        <f>SUM(laps_times[[#This Row],[7]:[12]])</f>
        <v>1.8319537037037037E-2</v>
      </c>
      <c r="L106" s="30">
        <f>SUM(laps_times[[#This Row],[13]:[18]])</f>
        <v>1.8375787037037038E-2</v>
      </c>
      <c r="M106" s="30">
        <f>SUM(laps_times[[#This Row],[19]:[24]])</f>
        <v>2.0165497685185184E-2</v>
      </c>
      <c r="N106" s="30">
        <f>SUM(laps_times[[#This Row],[25]:[30]])</f>
        <v>2.1626261574074074E-2</v>
      </c>
      <c r="O106" s="30">
        <f>SUM(laps_times[[#This Row],[31]:[36]])</f>
        <v>2.1328668981481481E-2</v>
      </c>
      <c r="P106" s="30">
        <f>SUM(laps_times[[#This Row],[37]:[42]])</f>
        <v>2.4560104166666666E-2</v>
      </c>
      <c r="Q106" s="30">
        <f>SUM(laps_times[[#This Row],[43]:[48]])</f>
        <v>2.3266331018518521E-2</v>
      </c>
      <c r="R106" s="30">
        <f>SUM(laps_times[[#This Row],[49]:[54]])</f>
        <v>2.3974016203703704E-2</v>
      </c>
      <c r="S106" s="30">
        <f>SUM(laps_times[[#This Row],[55]:[60]])</f>
        <v>2.3582083333333333E-2</v>
      </c>
      <c r="T106" s="31">
        <f>SUM(laps_times[[#This Row],[61]:[63]])</f>
        <v>1.2368020833333333E-2</v>
      </c>
      <c r="U106" s="45">
        <f>IF(km4_splits_ranks[[#This Row],[0 - 4 ]]="DNF","DNF",RANK(km4_splits_ranks[[#This Row],[0 - 4 ]],km4_splits_ranks[0 - 4 ],1))</f>
        <v>104</v>
      </c>
      <c r="V106" s="46">
        <f>IF(km4_splits_ranks[[#This Row],[4 - 8 ]]="DNF","DNF",RANK(km4_splits_ranks[[#This Row],[4 - 8 ]],km4_splits_ranks[4 - 8 ],1))</f>
        <v>104</v>
      </c>
      <c r="W106" s="46">
        <f>IF(km4_splits_ranks[[#This Row],[8 - 12 ]]="DNF","DNF",RANK(km4_splits_ranks[[#This Row],[8 - 12 ]],km4_splits_ranks[8 - 12 ],1))</f>
        <v>104</v>
      </c>
      <c r="X106" s="46">
        <f>IF(km4_splits_ranks[[#This Row],[12 - 16 ]]="DNF","DNF",RANK(km4_splits_ranks[[#This Row],[12 - 16 ]],km4_splits_ranks[12 - 16 ],1))</f>
        <v>104</v>
      </c>
      <c r="Y106" s="46">
        <f>IF(km4_splits_ranks[[#This Row],[16 -20 ]]="DNF","DNF",RANK(km4_splits_ranks[[#This Row],[16 -20 ]],km4_splits_ranks[16 -20 ],1))</f>
        <v>102</v>
      </c>
      <c r="Z106" s="46">
        <f>IF(km4_splits_ranks[[#This Row],[20 - 24 ]]="DNF","DNF",RANK(km4_splits_ranks[[#This Row],[20 - 24 ]],km4_splits_ranks[20 - 24 ],1))</f>
        <v>100</v>
      </c>
      <c r="AA106" s="46">
        <f>IF(km4_splits_ranks[[#This Row],[24 - 28 ]]="DNF","DNF",RANK(km4_splits_ranks[[#This Row],[24 - 28 ]],km4_splits_ranks[24 - 28 ],1))</f>
        <v>101</v>
      </c>
      <c r="AB106" s="46">
        <f>IF(km4_splits_ranks[[#This Row],[28 - 32 ]]="DNF","DNF",RANK(km4_splits_ranks[[#This Row],[28 - 32 ]],km4_splits_ranks[28 - 32 ],1))</f>
        <v>100</v>
      </c>
      <c r="AC106" s="46">
        <f>IF(km4_splits_ranks[[#This Row],[32 - 36 ]]="DNF","DNF",RANK(km4_splits_ranks[[#This Row],[32 - 36 ]],km4_splits_ranks[32 - 36 ],1))</f>
        <v>100</v>
      </c>
      <c r="AD106" s="46">
        <f>IF(km4_splits_ranks[[#This Row],[36 - 40 ]]="DNF","DNF",RANK(km4_splits_ranks[[#This Row],[36 - 40 ]],km4_splits_ranks[36 - 40 ],1))</f>
        <v>99</v>
      </c>
      <c r="AE106" s="47">
        <f>IF(km4_splits_ranks[[#This Row],[40 - 42 ]]="DNF","DNF",RANK(km4_splits_ranks[[#This Row],[40 - 42 ]],km4_splits_ranks[40 - 42 ],1))</f>
        <v>102</v>
      </c>
      <c r="AF106" s="22">
        <f>km4_splits_ranks[[#This Row],[0 - 4 ]]</f>
        <v>1.8284398148148147E-2</v>
      </c>
      <c r="AG106" s="18">
        <f>IF(km4_splits_ranks[[#This Row],[4 - 8 ]]="DNF","DNF",km4_splits_ranks[[#This Row],[4 km]]+km4_splits_ranks[[#This Row],[4 - 8 ]])</f>
        <v>3.6603935185185184E-2</v>
      </c>
      <c r="AH106" s="18">
        <f>IF(km4_splits_ranks[[#This Row],[8 - 12 ]]="DNF","DNF",km4_splits_ranks[[#This Row],[8 km]]+km4_splits_ranks[[#This Row],[8 - 12 ]])</f>
        <v>5.4979722222222221E-2</v>
      </c>
      <c r="AI106" s="18">
        <f>IF(km4_splits_ranks[[#This Row],[12 - 16 ]]="DNF","DNF",km4_splits_ranks[[#This Row],[12 km]]+km4_splits_ranks[[#This Row],[12 - 16 ]])</f>
        <v>7.5145219907407412E-2</v>
      </c>
      <c r="AJ106" s="18">
        <f>IF(km4_splits_ranks[[#This Row],[16 -20 ]]="DNF","DNF",km4_splits_ranks[[#This Row],[16 km]]+km4_splits_ranks[[#This Row],[16 -20 ]])</f>
        <v>9.6771481481481486E-2</v>
      </c>
      <c r="AK106" s="18">
        <f>IF(km4_splits_ranks[[#This Row],[20 - 24 ]]="DNF","DNF",km4_splits_ranks[[#This Row],[20 km]]+km4_splits_ranks[[#This Row],[20 - 24 ]])</f>
        <v>0.11810015046296296</v>
      </c>
      <c r="AL106" s="18">
        <f>IF(km4_splits_ranks[[#This Row],[24 - 28 ]]="DNF","DNF",km4_splits_ranks[[#This Row],[24 km]]+km4_splits_ranks[[#This Row],[24 - 28 ]])</f>
        <v>0.14266025462962961</v>
      </c>
      <c r="AM106" s="18">
        <f>IF(km4_splits_ranks[[#This Row],[28 - 32 ]]="DNF","DNF",km4_splits_ranks[[#This Row],[28 km]]+km4_splits_ranks[[#This Row],[28 - 32 ]])</f>
        <v>0.16592658564814813</v>
      </c>
      <c r="AN106" s="18">
        <f>IF(km4_splits_ranks[[#This Row],[32 - 36 ]]="DNF","DNF",km4_splits_ranks[[#This Row],[32 km]]+km4_splits_ranks[[#This Row],[32 - 36 ]])</f>
        <v>0.18990060185185184</v>
      </c>
      <c r="AO106" s="18">
        <f>IF(km4_splits_ranks[[#This Row],[36 - 40 ]]="DNF","DNF",km4_splits_ranks[[#This Row],[36 km]]+km4_splits_ranks[[#This Row],[36 - 40 ]])</f>
        <v>0.21348268518518518</v>
      </c>
      <c r="AP106" s="23">
        <f>IF(km4_splits_ranks[[#This Row],[40 - 42 ]]="DNF","DNF",km4_splits_ranks[[#This Row],[40 km]]+km4_splits_ranks[[#This Row],[40 - 42 ]])</f>
        <v>0.2258507060185185</v>
      </c>
      <c r="AQ106" s="48">
        <f>IF(km4_splits_ranks[[#This Row],[4 km]]="DNF","DNF",RANK(km4_splits_ranks[[#This Row],[4 km]],km4_splits_ranks[4 km],1))</f>
        <v>104</v>
      </c>
      <c r="AR106" s="49">
        <f>IF(km4_splits_ranks[[#This Row],[8 km]]="DNF","DNF",RANK(km4_splits_ranks[[#This Row],[8 km]],km4_splits_ranks[8 km],1))</f>
        <v>104</v>
      </c>
      <c r="AS106" s="49">
        <f>IF(km4_splits_ranks[[#This Row],[12 km]]="DNF","DNF",RANK(km4_splits_ranks[[#This Row],[12 km]],km4_splits_ranks[12 km],1))</f>
        <v>104</v>
      </c>
      <c r="AT106" s="49">
        <f>IF(km4_splits_ranks[[#This Row],[16 km]]="DNF","DNF",RANK(km4_splits_ranks[[#This Row],[16 km]],km4_splits_ranks[16 km],1))</f>
        <v>104</v>
      </c>
      <c r="AU106" s="49">
        <f>IF(km4_splits_ranks[[#This Row],[20 km]]="DNF","DNF",RANK(km4_splits_ranks[[#This Row],[20 km]],km4_splits_ranks[20 km],1))</f>
        <v>103</v>
      </c>
      <c r="AV106" s="49">
        <f>IF(km4_splits_ranks[[#This Row],[24 km]]="DNF","DNF",RANK(km4_splits_ranks[[#This Row],[24 km]],km4_splits_ranks[24 km],1))</f>
        <v>101</v>
      </c>
      <c r="AW106" s="49">
        <f>IF(km4_splits_ranks[[#This Row],[28 km]]="DNF","DNF",RANK(km4_splits_ranks[[#This Row],[28 km]],km4_splits_ranks[28 km],1))</f>
        <v>101</v>
      </c>
      <c r="AX106" s="49">
        <f>IF(km4_splits_ranks[[#This Row],[32 km]]="DNF","DNF",RANK(km4_splits_ranks[[#This Row],[32 km]],km4_splits_ranks[32 km],1))</f>
        <v>101</v>
      </c>
      <c r="AY106" s="49">
        <f>IF(km4_splits_ranks[[#This Row],[36 km]]="DNF","DNF",RANK(km4_splits_ranks[[#This Row],[36 km]],km4_splits_ranks[36 km],1))</f>
        <v>101</v>
      </c>
      <c r="AZ106" s="49">
        <f>IF(km4_splits_ranks[[#This Row],[40 km]]="DNF","DNF",RANK(km4_splits_ranks[[#This Row],[40 km]],km4_splits_ranks[40 km],1))</f>
        <v>101</v>
      </c>
      <c r="BA106" s="49">
        <f>IF(km4_splits_ranks[[#This Row],[42 km]]="DNF","DNF",RANK(km4_splits_ranks[[#This Row],[42 km]],km4_splits_ranks[42 km],1))</f>
        <v>101</v>
      </c>
    </row>
    <row r="107" spans="2:53" x14ac:dyDescent="0.2">
      <c r="B107" s="4">
        <f>laps_times[[#This Row],[poř]]</f>
        <v>102</v>
      </c>
      <c r="C107" s="1">
        <f>laps_times[[#This Row],[s.č.]]</f>
        <v>101</v>
      </c>
      <c r="D107" s="1" t="str">
        <f>laps_times[[#This Row],[jméno]]</f>
        <v>Bálková Petra</v>
      </c>
      <c r="E107" s="2">
        <f>laps_times[[#This Row],[roč]]</f>
        <v>1979</v>
      </c>
      <c r="F107" s="2" t="str">
        <f>laps_times[[#This Row],[kat]]</f>
        <v>ZB</v>
      </c>
      <c r="G107" s="2">
        <f>laps_times[[#This Row],[poř_kat]]</f>
        <v>10</v>
      </c>
      <c r="H107" s="1" t="str">
        <f>laps_times[[#This Row],[klub]]</f>
        <v>-</v>
      </c>
      <c r="I107" s="6">
        <f>laps_times[[#This Row],[celk. čas]]</f>
        <v>0.23780339120370372</v>
      </c>
      <c r="J107" s="29">
        <f>SUM(laps_times[[#This Row],[1]:[6]])</f>
        <v>1.7729108796296297E-2</v>
      </c>
      <c r="K107" s="30">
        <f>SUM(laps_times[[#This Row],[7]:[12]])</f>
        <v>1.7737488425925926E-2</v>
      </c>
      <c r="L107" s="30">
        <f>SUM(laps_times[[#This Row],[13]:[18]])</f>
        <v>1.8051087962962963E-2</v>
      </c>
      <c r="M107" s="30">
        <f>SUM(laps_times[[#This Row],[19]:[24]])</f>
        <v>1.8982465277777777E-2</v>
      </c>
      <c r="N107" s="30">
        <f>SUM(laps_times[[#This Row],[25]:[30]])</f>
        <v>2.3881493055555557E-2</v>
      </c>
      <c r="O107" s="30">
        <f>SUM(laps_times[[#This Row],[31]:[36]])</f>
        <v>2.3173888888888886E-2</v>
      </c>
      <c r="P107" s="30">
        <f>SUM(laps_times[[#This Row],[37]:[42]])</f>
        <v>2.6566643518518517E-2</v>
      </c>
      <c r="Q107" s="30">
        <f>SUM(laps_times[[#This Row],[43]:[48]])</f>
        <v>2.729372685185185E-2</v>
      </c>
      <c r="R107" s="30">
        <f>SUM(laps_times[[#This Row],[49]:[54]])</f>
        <v>2.6458148148148147E-2</v>
      </c>
      <c r="S107" s="30">
        <f>SUM(laps_times[[#This Row],[55]:[60]])</f>
        <v>2.664127314814815E-2</v>
      </c>
      <c r="T107" s="31">
        <f>SUM(laps_times[[#This Row],[61]:[63]])</f>
        <v>1.1288067129629631E-2</v>
      </c>
      <c r="U107" s="45">
        <f>IF(km4_splits_ranks[[#This Row],[0 - 4 ]]="DNF","DNF",RANK(km4_splits_ranks[[#This Row],[0 - 4 ]],km4_splits_ranks[0 - 4 ],1))</f>
        <v>100</v>
      </c>
      <c r="V107" s="46">
        <f>IF(km4_splits_ranks[[#This Row],[4 - 8 ]]="DNF","DNF",RANK(km4_splits_ranks[[#This Row],[4 - 8 ]],km4_splits_ranks[4 - 8 ],1))</f>
        <v>102</v>
      </c>
      <c r="W107" s="46">
        <f>IF(km4_splits_ranks[[#This Row],[8 - 12 ]]="DNF","DNF",RANK(km4_splits_ranks[[#This Row],[8 - 12 ]],km4_splits_ranks[8 - 12 ],1))</f>
        <v>102</v>
      </c>
      <c r="X107" s="46">
        <f>IF(km4_splits_ranks[[#This Row],[12 - 16 ]]="DNF","DNF",RANK(km4_splits_ranks[[#This Row],[12 - 16 ]],km4_splits_ranks[12 - 16 ],1))</f>
        <v>102</v>
      </c>
      <c r="Y107" s="46">
        <f>IF(km4_splits_ranks[[#This Row],[16 -20 ]]="DNF","DNF",RANK(km4_splits_ranks[[#This Row],[16 -20 ]],km4_splits_ranks[16 -20 ],1))</f>
        <v>103</v>
      </c>
      <c r="Z107" s="46">
        <f>IF(km4_splits_ranks[[#This Row],[20 - 24 ]]="DNF","DNF",RANK(km4_splits_ranks[[#This Row],[20 - 24 ]],km4_splits_ranks[20 - 24 ],1))</f>
        <v>102</v>
      </c>
      <c r="AA107" s="46">
        <f>IF(km4_splits_ranks[[#This Row],[24 - 28 ]]="DNF","DNF",RANK(km4_splits_ranks[[#This Row],[24 - 28 ]],km4_splits_ranks[24 - 28 ],1))</f>
        <v>102</v>
      </c>
      <c r="AB107" s="46">
        <f>IF(km4_splits_ranks[[#This Row],[28 - 32 ]]="DNF","DNF",RANK(km4_splits_ranks[[#This Row],[28 - 32 ]],km4_splits_ranks[28 - 32 ],1))</f>
        <v>102</v>
      </c>
      <c r="AC107" s="46">
        <f>IF(km4_splits_ranks[[#This Row],[32 - 36 ]]="DNF","DNF",RANK(km4_splits_ranks[[#This Row],[32 - 36 ]],km4_splits_ranks[32 - 36 ],1))</f>
        <v>102</v>
      </c>
      <c r="AD107" s="46">
        <f>IF(km4_splits_ranks[[#This Row],[36 - 40 ]]="DNF","DNF",RANK(km4_splits_ranks[[#This Row],[36 - 40 ]],km4_splits_ranks[36 - 40 ],1))</f>
        <v>102</v>
      </c>
      <c r="AE107" s="47">
        <f>IF(km4_splits_ranks[[#This Row],[40 - 42 ]]="DNF","DNF",RANK(km4_splits_ranks[[#This Row],[40 - 42 ]],km4_splits_ranks[40 - 42 ],1))</f>
        <v>100</v>
      </c>
      <c r="AF107" s="22">
        <f>km4_splits_ranks[[#This Row],[0 - 4 ]]</f>
        <v>1.7729108796296297E-2</v>
      </c>
      <c r="AG107" s="18">
        <f>IF(km4_splits_ranks[[#This Row],[4 - 8 ]]="DNF","DNF",km4_splits_ranks[[#This Row],[4 km]]+km4_splits_ranks[[#This Row],[4 - 8 ]])</f>
        <v>3.5466597222222222E-2</v>
      </c>
      <c r="AH107" s="18">
        <f>IF(km4_splits_ranks[[#This Row],[8 - 12 ]]="DNF","DNF",km4_splits_ranks[[#This Row],[8 km]]+km4_splits_ranks[[#This Row],[8 - 12 ]])</f>
        <v>5.3517685185185182E-2</v>
      </c>
      <c r="AI107" s="18">
        <f>IF(km4_splits_ranks[[#This Row],[12 - 16 ]]="DNF","DNF",km4_splits_ranks[[#This Row],[12 km]]+km4_splits_ranks[[#This Row],[12 - 16 ]])</f>
        <v>7.2500150462962959E-2</v>
      </c>
      <c r="AJ107" s="18">
        <f>IF(km4_splits_ranks[[#This Row],[16 -20 ]]="DNF","DNF",km4_splits_ranks[[#This Row],[16 km]]+km4_splits_ranks[[#This Row],[16 -20 ]])</f>
        <v>9.6381643518518523E-2</v>
      </c>
      <c r="AK107" s="18">
        <f>IF(km4_splits_ranks[[#This Row],[20 - 24 ]]="DNF","DNF",km4_splits_ranks[[#This Row],[20 km]]+km4_splits_ranks[[#This Row],[20 - 24 ]])</f>
        <v>0.11955553240740741</v>
      </c>
      <c r="AL107" s="18">
        <f>IF(km4_splits_ranks[[#This Row],[24 - 28 ]]="DNF","DNF",km4_splits_ranks[[#This Row],[24 km]]+km4_splits_ranks[[#This Row],[24 - 28 ]])</f>
        <v>0.14612217592592591</v>
      </c>
      <c r="AM107" s="18">
        <f>IF(km4_splits_ranks[[#This Row],[28 - 32 ]]="DNF","DNF",km4_splits_ranks[[#This Row],[28 km]]+km4_splits_ranks[[#This Row],[28 - 32 ]])</f>
        <v>0.17341590277777777</v>
      </c>
      <c r="AN107" s="18">
        <f>IF(km4_splits_ranks[[#This Row],[32 - 36 ]]="DNF","DNF",km4_splits_ranks[[#This Row],[32 km]]+km4_splits_ranks[[#This Row],[32 - 36 ]])</f>
        <v>0.19987405092592592</v>
      </c>
      <c r="AO107" s="18">
        <f>IF(km4_splits_ranks[[#This Row],[36 - 40 ]]="DNF","DNF",km4_splits_ranks[[#This Row],[36 km]]+km4_splits_ranks[[#This Row],[36 - 40 ]])</f>
        <v>0.22651532407407407</v>
      </c>
      <c r="AP107" s="23">
        <f>IF(km4_splits_ranks[[#This Row],[40 - 42 ]]="DNF","DNF",km4_splits_ranks[[#This Row],[40 km]]+km4_splits_ranks[[#This Row],[40 - 42 ]])</f>
        <v>0.2378033912037037</v>
      </c>
      <c r="AQ107" s="48">
        <f>IF(km4_splits_ranks[[#This Row],[4 km]]="DNF","DNF",RANK(km4_splits_ranks[[#This Row],[4 km]],km4_splits_ranks[4 km],1))</f>
        <v>100</v>
      </c>
      <c r="AR107" s="49">
        <f>IF(km4_splits_ranks[[#This Row],[8 km]]="DNF","DNF",RANK(km4_splits_ranks[[#This Row],[8 km]],km4_splits_ranks[8 km],1))</f>
        <v>100</v>
      </c>
      <c r="AS107" s="49">
        <f>IF(km4_splits_ranks[[#This Row],[12 km]]="DNF","DNF",RANK(km4_splits_ranks[[#This Row],[12 km]],km4_splits_ranks[12 km],1))</f>
        <v>101</v>
      </c>
      <c r="AT107" s="49">
        <f>IF(km4_splits_ranks[[#This Row],[16 km]]="DNF","DNF",RANK(km4_splits_ranks[[#This Row],[16 km]],km4_splits_ranks[16 km],1))</f>
        <v>103</v>
      </c>
      <c r="AU107" s="49">
        <f>IF(km4_splits_ranks[[#This Row],[20 km]]="DNF","DNF",RANK(km4_splits_ranks[[#This Row],[20 km]],km4_splits_ranks[20 km],1))</f>
        <v>102</v>
      </c>
      <c r="AV107" s="49">
        <f>IF(km4_splits_ranks[[#This Row],[24 km]]="DNF","DNF",RANK(km4_splits_ranks[[#This Row],[24 km]],km4_splits_ranks[24 km],1))</f>
        <v>102</v>
      </c>
      <c r="AW107" s="49">
        <f>IF(km4_splits_ranks[[#This Row],[28 km]]="DNF","DNF",RANK(km4_splits_ranks[[#This Row],[28 km]],km4_splits_ranks[28 km],1))</f>
        <v>102</v>
      </c>
      <c r="AX107" s="49">
        <f>IF(km4_splits_ranks[[#This Row],[32 km]]="DNF","DNF",RANK(km4_splits_ranks[[#This Row],[32 km]],km4_splits_ranks[32 km],1))</f>
        <v>102</v>
      </c>
      <c r="AY107" s="49">
        <f>IF(km4_splits_ranks[[#This Row],[36 km]]="DNF","DNF",RANK(km4_splits_ranks[[#This Row],[36 km]],km4_splits_ranks[36 km],1))</f>
        <v>102</v>
      </c>
      <c r="AZ107" s="49">
        <f>IF(km4_splits_ranks[[#This Row],[40 km]]="DNF","DNF",RANK(km4_splits_ranks[[#This Row],[40 km]],km4_splits_ranks[40 km],1))</f>
        <v>102</v>
      </c>
      <c r="BA107" s="49">
        <f>IF(km4_splits_ranks[[#This Row],[42 km]]="DNF","DNF",RANK(km4_splits_ranks[[#This Row],[42 km]],km4_splits_ranks[42 km],1))</f>
        <v>102</v>
      </c>
    </row>
    <row r="108" spans="2:53" x14ac:dyDescent="0.2">
      <c r="B108" s="4" t="str">
        <f>laps_times[[#This Row],[poř]]</f>
        <v>DNF</v>
      </c>
      <c r="C108" s="1">
        <f>laps_times[[#This Row],[s.č.]]</f>
        <v>20</v>
      </c>
      <c r="D108" s="1" t="str">
        <f>laps_times[[#This Row],[jméno]]</f>
        <v>Kmuníček Miloš</v>
      </c>
      <c r="E108" s="2">
        <f>laps_times[[#This Row],[roč]]</f>
        <v>1970</v>
      </c>
      <c r="F108" s="2" t="str">
        <f>laps_times[[#This Row],[kat]]</f>
        <v>MB</v>
      </c>
      <c r="G108" s="2" t="str">
        <f>laps_times[[#This Row],[poř_kat]]</f>
        <v>DNF</v>
      </c>
      <c r="H108" s="1" t="str">
        <f>laps_times[[#This Row],[klub]]</f>
        <v>Maratón Klub Kladno</v>
      </c>
      <c r="I108" s="9" t="str">
        <f>laps_times[[#This Row],[celk. čas]]</f>
        <v>DNF</v>
      </c>
      <c r="J108" s="29">
        <f>SUM(laps_times[[#This Row],[1]:[6]])</f>
        <v>1.419736111111111E-2</v>
      </c>
      <c r="K108" s="30">
        <f>SUM(laps_times[[#This Row],[7]:[12]])</f>
        <v>1.3093449074074075E-2</v>
      </c>
      <c r="L108" s="30">
        <f>SUM(laps_times[[#This Row],[13]:[18]])</f>
        <v>1.301724537037037E-2</v>
      </c>
      <c r="M108" s="30">
        <f>SUM(laps_times[[#This Row],[19]:[24]])</f>
        <v>1.3413611111111111E-2</v>
      </c>
      <c r="N108" s="30">
        <f>SUM(laps_times[[#This Row],[25]:[30]])</f>
        <v>1.3555752314814814E-2</v>
      </c>
      <c r="O108" s="145" t="s">
        <v>86</v>
      </c>
      <c r="P108" s="145" t="s">
        <v>86</v>
      </c>
      <c r="Q108" s="145" t="s">
        <v>86</v>
      </c>
      <c r="R108" s="145" t="s">
        <v>86</v>
      </c>
      <c r="S108" s="145" t="s">
        <v>86</v>
      </c>
      <c r="T108" s="146" t="s">
        <v>86</v>
      </c>
      <c r="U108" s="45">
        <f>IF(km4_splits_ranks[[#This Row],[0 - 4 ]]="DNF","DNF",RANK(km4_splits_ranks[[#This Row],[0 - 4 ]],km4_splits_ranks[0 - 4 ],1))</f>
        <v>50</v>
      </c>
      <c r="V108" s="46">
        <f>IF(km4_splits_ranks[[#This Row],[4 - 8 ]]="DNF","DNF",RANK(km4_splits_ranks[[#This Row],[4 - 8 ]],km4_splits_ranks[4 - 8 ],1))</f>
        <v>31</v>
      </c>
      <c r="W108" s="46">
        <f>IF(km4_splits_ranks[[#This Row],[8 - 12 ]]="DNF","DNF",RANK(km4_splits_ranks[[#This Row],[8 - 12 ]],km4_splits_ranks[8 - 12 ],1))</f>
        <v>28</v>
      </c>
      <c r="X108" s="46">
        <f>IF(km4_splits_ranks[[#This Row],[12 - 16 ]]="DNF","DNF",RANK(km4_splits_ranks[[#This Row],[12 - 16 ]],km4_splits_ranks[12 - 16 ],1))</f>
        <v>35</v>
      </c>
      <c r="Y108" s="46">
        <f>IF(km4_splits_ranks[[#This Row],[16 -20 ]]="DNF","DNF",RANK(km4_splits_ranks[[#This Row],[16 -20 ]],km4_splits_ranks[16 -20 ],1))</f>
        <v>37</v>
      </c>
      <c r="Z108" s="46" t="str">
        <f>IF(km4_splits_ranks[[#This Row],[20 - 24 ]]="DNF","DNF",RANK(km4_splits_ranks[[#This Row],[20 - 24 ]],km4_splits_ranks[20 - 24 ],1))</f>
        <v>DNF</v>
      </c>
      <c r="AA108" s="46" t="str">
        <f>IF(km4_splits_ranks[[#This Row],[24 - 28 ]]="DNF","DNF",RANK(km4_splits_ranks[[#This Row],[24 - 28 ]],km4_splits_ranks[24 - 28 ],1))</f>
        <v>DNF</v>
      </c>
      <c r="AB108" s="46" t="str">
        <f>IF(km4_splits_ranks[[#This Row],[28 - 32 ]]="DNF","DNF",RANK(km4_splits_ranks[[#This Row],[28 - 32 ]],km4_splits_ranks[28 - 32 ],1))</f>
        <v>DNF</v>
      </c>
      <c r="AC108" s="46" t="str">
        <f>IF(km4_splits_ranks[[#This Row],[32 - 36 ]]="DNF","DNF",RANK(km4_splits_ranks[[#This Row],[32 - 36 ]],km4_splits_ranks[32 - 36 ],1))</f>
        <v>DNF</v>
      </c>
      <c r="AD108" s="46" t="str">
        <f>IF(km4_splits_ranks[[#This Row],[36 - 40 ]]="DNF","DNF",RANK(km4_splits_ranks[[#This Row],[36 - 40 ]],km4_splits_ranks[36 - 40 ],1))</f>
        <v>DNF</v>
      </c>
      <c r="AE108" s="47" t="str">
        <f>IF(km4_splits_ranks[[#This Row],[40 - 42 ]]="DNF","DNF",RANK(km4_splits_ranks[[#This Row],[40 - 42 ]],km4_splits_ranks[40 - 42 ],1))</f>
        <v>DNF</v>
      </c>
      <c r="AF108" s="22">
        <f>km4_splits_ranks[[#This Row],[0 - 4 ]]</f>
        <v>1.419736111111111E-2</v>
      </c>
      <c r="AG108" s="18">
        <f>IF(km4_splits_ranks[[#This Row],[4 - 8 ]]="DNF","DNF",km4_splits_ranks[[#This Row],[4 km]]+km4_splits_ranks[[#This Row],[4 - 8 ]])</f>
        <v>2.7290810185185185E-2</v>
      </c>
      <c r="AH108" s="18">
        <f>IF(km4_splits_ranks[[#This Row],[8 - 12 ]]="DNF","DNF",km4_splits_ranks[[#This Row],[8 km]]+km4_splits_ranks[[#This Row],[8 - 12 ]])</f>
        <v>4.0308055555555555E-2</v>
      </c>
      <c r="AI108" s="18">
        <f>IF(km4_splits_ranks[[#This Row],[12 - 16 ]]="DNF","DNF",km4_splits_ranks[[#This Row],[12 km]]+km4_splits_ranks[[#This Row],[12 - 16 ]])</f>
        <v>5.3721666666666668E-2</v>
      </c>
      <c r="AJ108" s="18">
        <f>IF(km4_splits_ranks[[#This Row],[16 -20 ]]="DNF","DNF",km4_splits_ranks[[#This Row],[16 km]]+km4_splits_ranks[[#This Row],[16 -20 ]])</f>
        <v>6.7277418981481485E-2</v>
      </c>
      <c r="AK108" s="18" t="str">
        <f>IF(km4_splits_ranks[[#This Row],[20 - 24 ]]="DNF","DNF",km4_splits_ranks[[#This Row],[20 km]]+km4_splits_ranks[[#This Row],[20 - 24 ]])</f>
        <v>DNF</v>
      </c>
      <c r="AL108" s="18" t="str">
        <f>IF(km4_splits_ranks[[#This Row],[24 - 28 ]]="DNF","DNF",km4_splits_ranks[[#This Row],[24 km]]+km4_splits_ranks[[#This Row],[24 - 28 ]])</f>
        <v>DNF</v>
      </c>
      <c r="AM108" s="18" t="str">
        <f>IF(km4_splits_ranks[[#This Row],[28 - 32 ]]="DNF","DNF",km4_splits_ranks[[#This Row],[28 km]]+km4_splits_ranks[[#This Row],[28 - 32 ]])</f>
        <v>DNF</v>
      </c>
      <c r="AN108" s="18" t="str">
        <f>IF(km4_splits_ranks[[#This Row],[32 - 36 ]]="DNF","DNF",km4_splits_ranks[[#This Row],[32 km]]+km4_splits_ranks[[#This Row],[32 - 36 ]])</f>
        <v>DNF</v>
      </c>
      <c r="AO108" s="18" t="str">
        <f>IF(km4_splits_ranks[[#This Row],[36 - 40 ]]="DNF","DNF",km4_splits_ranks[[#This Row],[36 km]]+km4_splits_ranks[[#This Row],[36 - 40 ]])</f>
        <v>DNF</v>
      </c>
      <c r="AP108" s="23" t="str">
        <f>IF(km4_splits_ranks[[#This Row],[40 - 42 ]]="DNF","DNF",km4_splits_ranks[[#This Row],[40 km]]+km4_splits_ranks[[#This Row],[40 - 42 ]])</f>
        <v>DNF</v>
      </c>
      <c r="AQ108" s="48">
        <f>IF(km4_splits_ranks[[#This Row],[4 km]]="DNF","DNF",RANK(km4_splits_ranks[[#This Row],[4 km]],km4_splits_ranks[4 km],1))</f>
        <v>50</v>
      </c>
      <c r="AR108" s="49">
        <f>IF(km4_splits_ranks[[#This Row],[8 km]]="DNF","DNF",RANK(km4_splits_ranks[[#This Row],[8 km]],km4_splits_ranks[8 km],1))</f>
        <v>40</v>
      </c>
      <c r="AS108" s="49">
        <f>IF(km4_splits_ranks[[#This Row],[12 km]]="DNF","DNF",RANK(km4_splits_ranks[[#This Row],[12 km]],km4_splits_ranks[12 km],1))</f>
        <v>36</v>
      </c>
      <c r="AT108" s="49">
        <f>IF(km4_splits_ranks[[#This Row],[16 km]]="DNF","DNF",RANK(km4_splits_ranks[[#This Row],[16 km]],km4_splits_ranks[16 km],1))</f>
        <v>33</v>
      </c>
      <c r="AU108" s="49">
        <f>IF(km4_splits_ranks[[#This Row],[20 km]]="DNF","DNF",RANK(km4_splits_ranks[[#This Row],[20 km]],km4_splits_ranks[20 km],1))</f>
        <v>33</v>
      </c>
      <c r="AV108" s="49" t="str">
        <f>IF(km4_splits_ranks[[#This Row],[24 km]]="DNF","DNF",RANK(km4_splits_ranks[[#This Row],[24 km]],km4_splits_ranks[24 km],1))</f>
        <v>DNF</v>
      </c>
      <c r="AW108" s="49" t="str">
        <f>IF(km4_splits_ranks[[#This Row],[28 km]]="DNF","DNF",RANK(km4_splits_ranks[[#This Row],[28 km]],km4_splits_ranks[28 km],1))</f>
        <v>DNF</v>
      </c>
      <c r="AX108" s="49" t="str">
        <f>IF(km4_splits_ranks[[#This Row],[32 km]]="DNF","DNF",RANK(km4_splits_ranks[[#This Row],[32 km]],km4_splits_ranks[32 km],1))</f>
        <v>DNF</v>
      </c>
      <c r="AY108" s="49" t="str">
        <f>IF(km4_splits_ranks[[#This Row],[36 km]]="DNF","DNF",RANK(km4_splits_ranks[[#This Row],[36 km]],km4_splits_ranks[36 km],1))</f>
        <v>DNF</v>
      </c>
      <c r="AZ108" s="49" t="str">
        <f>IF(km4_splits_ranks[[#This Row],[40 km]]="DNF","DNF",RANK(km4_splits_ranks[[#This Row],[40 km]],km4_splits_ranks[40 km],1))</f>
        <v>DNF</v>
      </c>
      <c r="BA108" s="49" t="str">
        <f>IF(km4_splits_ranks[[#This Row],[42 km]]="DNF","DNF",RANK(km4_splits_ranks[[#This Row],[42 km]],km4_splits_ranks[42 km],1))</f>
        <v>DNF</v>
      </c>
    </row>
    <row r="109" spans="2:53" x14ac:dyDescent="0.2">
      <c r="B109" s="4" t="str">
        <f>laps_times[[#This Row],[poř]]</f>
        <v>DNF</v>
      </c>
      <c r="C109" s="1">
        <f>laps_times[[#This Row],[s.č.]]</f>
        <v>58</v>
      </c>
      <c r="D109" s="1" t="str">
        <f>laps_times[[#This Row],[jméno]]</f>
        <v>Svoboda Václav</v>
      </c>
      <c r="E109" s="2">
        <f>laps_times[[#This Row],[roč]]</f>
        <v>1949</v>
      </c>
      <c r="F109" s="2" t="str">
        <f>laps_times[[#This Row],[kat]]</f>
        <v>MD</v>
      </c>
      <c r="G109" s="2" t="str">
        <f>laps_times[[#This Row],[poř_kat]]</f>
        <v>DNF</v>
      </c>
      <c r="H109" s="1" t="str">
        <f>laps_times[[#This Row],[klub]]</f>
        <v>Jihočeský klub maratonců</v>
      </c>
      <c r="I109" s="9" t="str">
        <f>laps_times[[#This Row],[celk. čas]]</f>
        <v>DNF</v>
      </c>
      <c r="J109" s="29">
        <f>SUM(laps_times[[#This Row],[1]:[6]])</f>
        <v>1.4893750000000001E-2</v>
      </c>
      <c r="K109" s="30">
        <f>SUM(laps_times[[#This Row],[7]:[12]])</f>
        <v>1.4745057870370368E-2</v>
      </c>
      <c r="L109" s="30">
        <f>SUM(laps_times[[#This Row],[13]:[18]])</f>
        <v>1.2034849537037037E-2</v>
      </c>
      <c r="M109" s="30">
        <f>SUM(laps_times[[#This Row],[19]:[24]])</f>
        <v>1.2413819444444444E-2</v>
      </c>
      <c r="N109" s="145" t="s">
        <v>86</v>
      </c>
      <c r="O109" s="145" t="s">
        <v>86</v>
      </c>
      <c r="P109" s="145" t="s">
        <v>86</v>
      </c>
      <c r="Q109" s="145" t="s">
        <v>86</v>
      </c>
      <c r="R109" s="145" t="s">
        <v>86</v>
      </c>
      <c r="S109" s="145" t="s">
        <v>86</v>
      </c>
      <c r="T109" s="146" t="s">
        <v>86</v>
      </c>
      <c r="U109" s="45">
        <f>IF(km4_splits_ranks[[#This Row],[0 - 4 ]]="DNF","DNF",RANK(km4_splits_ranks[[#This Row],[0 - 4 ]],km4_splits_ranks[0 - 4 ],1))</f>
        <v>71</v>
      </c>
      <c r="V109" s="46">
        <f>IF(km4_splits_ranks[[#This Row],[4 - 8 ]]="DNF","DNF",RANK(km4_splits_ranks[[#This Row],[4 - 8 ]],km4_splits_ranks[4 - 8 ],1))</f>
        <v>74</v>
      </c>
      <c r="W109" s="46">
        <f>IF(km4_splits_ranks[[#This Row],[8 - 12 ]]="DNF","DNF",RANK(km4_splits_ranks[[#This Row],[8 - 12 ]],km4_splits_ranks[8 - 12 ],1))</f>
        <v>15</v>
      </c>
      <c r="X109" s="46">
        <f>IF(km4_splits_ranks[[#This Row],[12 - 16 ]]="DNF","DNF",RANK(km4_splits_ranks[[#This Row],[12 - 16 ]],km4_splits_ranks[12 - 16 ],1))</f>
        <v>17</v>
      </c>
      <c r="Y109" s="46" t="str">
        <f>IF(km4_splits_ranks[[#This Row],[16 -20 ]]="DNF","DNF",RANK(km4_splits_ranks[[#This Row],[16 -20 ]],km4_splits_ranks[16 -20 ],1))</f>
        <v>DNF</v>
      </c>
      <c r="Z109" s="46" t="str">
        <f>IF(km4_splits_ranks[[#This Row],[20 - 24 ]]="DNF","DNF",RANK(km4_splits_ranks[[#This Row],[20 - 24 ]],km4_splits_ranks[20 - 24 ],1))</f>
        <v>DNF</v>
      </c>
      <c r="AA109" s="46" t="str">
        <f>IF(km4_splits_ranks[[#This Row],[24 - 28 ]]="DNF","DNF",RANK(km4_splits_ranks[[#This Row],[24 - 28 ]],km4_splits_ranks[24 - 28 ],1))</f>
        <v>DNF</v>
      </c>
      <c r="AB109" s="46" t="str">
        <f>IF(km4_splits_ranks[[#This Row],[28 - 32 ]]="DNF","DNF",RANK(km4_splits_ranks[[#This Row],[28 - 32 ]],km4_splits_ranks[28 - 32 ],1))</f>
        <v>DNF</v>
      </c>
      <c r="AC109" s="46" t="str">
        <f>IF(km4_splits_ranks[[#This Row],[32 - 36 ]]="DNF","DNF",RANK(km4_splits_ranks[[#This Row],[32 - 36 ]],km4_splits_ranks[32 - 36 ],1))</f>
        <v>DNF</v>
      </c>
      <c r="AD109" s="46" t="str">
        <f>IF(km4_splits_ranks[[#This Row],[36 - 40 ]]="DNF","DNF",RANK(km4_splits_ranks[[#This Row],[36 - 40 ]],km4_splits_ranks[36 - 40 ],1))</f>
        <v>DNF</v>
      </c>
      <c r="AE109" s="47" t="str">
        <f>IF(km4_splits_ranks[[#This Row],[40 - 42 ]]="DNF","DNF",RANK(km4_splits_ranks[[#This Row],[40 - 42 ]],km4_splits_ranks[40 - 42 ],1))</f>
        <v>DNF</v>
      </c>
      <c r="AF109" s="22">
        <f>km4_splits_ranks[[#This Row],[0 - 4 ]]</f>
        <v>1.4893750000000001E-2</v>
      </c>
      <c r="AG109" s="18">
        <f>IF(km4_splits_ranks[[#This Row],[4 - 8 ]]="DNF","DNF",km4_splits_ranks[[#This Row],[4 km]]+km4_splits_ranks[[#This Row],[4 - 8 ]])</f>
        <v>2.9638807870370369E-2</v>
      </c>
      <c r="AH109" s="18">
        <f>IF(km4_splits_ranks[[#This Row],[8 - 12 ]]="DNF","DNF",km4_splits_ranks[[#This Row],[8 km]]+km4_splits_ranks[[#This Row],[8 - 12 ]])</f>
        <v>4.1673657407407402E-2</v>
      </c>
      <c r="AI109" s="18">
        <f>IF(km4_splits_ranks[[#This Row],[12 - 16 ]]="DNF","DNF",km4_splits_ranks[[#This Row],[12 km]]+km4_splits_ranks[[#This Row],[12 - 16 ]])</f>
        <v>5.4087476851851848E-2</v>
      </c>
      <c r="AJ109" s="18" t="str">
        <f>IF(km4_splits_ranks[[#This Row],[16 -20 ]]="DNF","DNF",km4_splits_ranks[[#This Row],[16 km]]+km4_splits_ranks[[#This Row],[16 -20 ]])</f>
        <v>DNF</v>
      </c>
      <c r="AK109" s="18" t="str">
        <f>IF(km4_splits_ranks[[#This Row],[20 - 24 ]]="DNF","DNF",km4_splits_ranks[[#This Row],[20 km]]+km4_splits_ranks[[#This Row],[20 - 24 ]])</f>
        <v>DNF</v>
      </c>
      <c r="AL109" s="18" t="str">
        <f>IF(km4_splits_ranks[[#This Row],[24 - 28 ]]="DNF","DNF",km4_splits_ranks[[#This Row],[24 km]]+km4_splits_ranks[[#This Row],[24 - 28 ]])</f>
        <v>DNF</v>
      </c>
      <c r="AM109" s="18" t="str">
        <f>IF(km4_splits_ranks[[#This Row],[28 - 32 ]]="DNF","DNF",km4_splits_ranks[[#This Row],[28 km]]+km4_splits_ranks[[#This Row],[28 - 32 ]])</f>
        <v>DNF</v>
      </c>
      <c r="AN109" s="18" t="str">
        <f>IF(km4_splits_ranks[[#This Row],[32 - 36 ]]="DNF","DNF",km4_splits_ranks[[#This Row],[32 km]]+km4_splits_ranks[[#This Row],[32 - 36 ]])</f>
        <v>DNF</v>
      </c>
      <c r="AO109" s="18" t="str">
        <f>IF(km4_splits_ranks[[#This Row],[36 - 40 ]]="DNF","DNF",km4_splits_ranks[[#This Row],[36 km]]+km4_splits_ranks[[#This Row],[36 - 40 ]])</f>
        <v>DNF</v>
      </c>
      <c r="AP109" s="23" t="str">
        <f>IF(km4_splits_ranks[[#This Row],[40 - 42 ]]="DNF","DNF",km4_splits_ranks[[#This Row],[40 km]]+km4_splits_ranks[[#This Row],[40 - 42 ]])</f>
        <v>DNF</v>
      </c>
      <c r="AQ109" s="48">
        <f>IF(km4_splits_ranks[[#This Row],[4 km]]="DNF","DNF",RANK(km4_splits_ranks[[#This Row],[4 km]],km4_splits_ranks[4 km],1))</f>
        <v>71</v>
      </c>
      <c r="AR109" s="49">
        <f>IF(km4_splits_ranks[[#This Row],[8 km]]="DNF","DNF",RANK(km4_splits_ranks[[#This Row],[8 km]],km4_splits_ranks[8 km],1))</f>
        <v>74</v>
      </c>
      <c r="AS109" s="49">
        <f>IF(km4_splits_ranks[[#This Row],[12 km]]="DNF","DNF",RANK(km4_splits_ranks[[#This Row],[12 km]],km4_splits_ranks[12 km],1))</f>
        <v>51</v>
      </c>
      <c r="AT109" s="49">
        <f>IF(km4_splits_ranks[[#This Row],[16 km]]="DNF","DNF",RANK(km4_splits_ranks[[#This Row],[16 km]],km4_splits_ranks[16 km],1))</f>
        <v>40</v>
      </c>
      <c r="AU109" s="49" t="str">
        <f>IF(km4_splits_ranks[[#This Row],[20 km]]="DNF","DNF",RANK(km4_splits_ranks[[#This Row],[20 km]],km4_splits_ranks[20 km],1))</f>
        <v>DNF</v>
      </c>
      <c r="AV109" s="49" t="str">
        <f>IF(km4_splits_ranks[[#This Row],[24 km]]="DNF","DNF",RANK(km4_splits_ranks[[#This Row],[24 km]],km4_splits_ranks[24 km],1))</f>
        <v>DNF</v>
      </c>
      <c r="AW109" s="49" t="str">
        <f>IF(km4_splits_ranks[[#This Row],[28 km]]="DNF","DNF",RANK(km4_splits_ranks[[#This Row],[28 km]],km4_splits_ranks[28 km],1))</f>
        <v>DNF</v>
      </c>
      <c r="AX109" s="49" t="str">
        <f>IF(km4_splits_ranks[[#This Row],[32 km]]="DNF","DNF",RANK(km4_splits_ranks[[#This Row],[32 km]],km4_splits_ranks[32 km],1))</f>
        <v>DNF</v>
      </c>
      <c r="AY109" s="49" t="str">
        <f>IF(km4_splits_ranks[[#This Row],[36 km]]="DNF","DNF",RANK(km4_splits_ranks[[#This Row],[36 km]],km4_splits_ranks[36 km],1))</f>
        <v>DNF</v>
      </c>
      <c r="AZ109" s="49" t="str">
        <f>IF(km4_splits_ranks[[#This Row],[40 km]]="DNF","DNF",RANK(km4_splits_ranks[[#This Row],[40 km]],km4_splits_ranks[40 km],1))</f>
        <v>DNF</v>
      </c>
      <c r="BA109" s="49" t="str">
        <f>IF(km4_splits_ranks[[#This Row],[42 km]]="DNF","DNF",RANK(km4_splits_ranks[[#This Row],[42 km]],km4_splits_ranks[42 km],1))</f>
        <v>DNF</v>
      </c>
    </row>
    <row r="110" spans="2:53" x14ac:dyDescent="0.2"/>
    <row r="111" spans="2:53" x14ac:dyDescent="0.2">
      <c r="B111" s="1">
        <v>0</v>
      </c>
      <c r="C111" s="1">
        <v>999</v>
      </c>
      <c r="D111" s="1" t="s">
        <v>234</v>
      </c>
      <c r="J111" s="57">
        <v>9.7685185185185201E-3</v>
      </c>
      <c r="K111" s="57">
        <v>9.6238425925925936E-3</v>
      </c>
      <c r="L111" s="57">
        <v>9.5995370370370384E-3</v>
      </c>
      <c r="M111" s="57">
        <v>9.6828703703703695E-3</v>
      </c>
      <c r="N111" s="57">
        <v>9.7268518518518528E-3</v>
      </c>
      <c r="O111" s="57">
        <v>9.7881944444444431E-3</v>
      </c>
      <c r="P111" s="57">
        <v>9.9421296296296306E-3</v>
      </c>
      <c r="Q111" s="57">
        <v>1.0121527777777778E-2</v>
      </c>
      <c r="R111" s="57">
        <v>1.0101851851851851E-2</v>
      </c>
      <c r="S111" s="57">
        <v>1.0159722222222221E-2</v>
      </c>
      <c r="T111" s="57">
        <v>5.0856481481481482E-3</v>
      </c>
      <c r="AF111" s="59">
        <f>J111</f>
        <v>9.7685185185185201E-3</v>
      </c>
      <c r="AG111" s="59">
        <f t="shared" ref="AG111:AP111" si="0">AF111+K111</f>
        <v>1.9392361111111114E-2</v>
      </c>
      <c r="AH111" s="59">
        <f t="shared" si="0"/>
        <v>2.8991898148148152E-2</v>
      </c>
      <c r="AI111" s="59">
        <f t="shared" si="0"/>
        <v>3.8674768518518518E-2</v>
      </c>
      <c r="AJ111" s="59">
        <f t="shared" si="0"/>
        <v>4.8401620370370373E-2</v>
      </c>
      <c r="AK111" s="59">
        <f t="shared" si="0"/>
        <v>5.8189814814814819E-2</v>
      </c>
      <c r="AL111" s="59">
        <f t="shared" si="0"/>
        <v>6.8131944444444453E-2</v>
      </c>
      <c r="AM111" s="59">
        <f t="shared" si="0"/>
        <v>7.8253472222222231E-2</v>
      </c>
      <c r="AN111" s="59">
        <f t="shared" si="0"/>
        <v>8.8355324074074079E-2</v>
      </c>
      <c r="AO111" s="59">
        <f t="shared" si="0"/>
        <v>9.8515046296296302E-2</v>
      </c>
      <c r="AP111" s="59">
        <f t="shared" si="0"/>
        <v>0.10360069444444445</v>
      </c>
    </row>
    <row r="112" spans="2:53" x14ac:dyDescent="0.2"/>
  </sheetData>
  <sheetProtection password="C7B2" sheet="1" objects="1" scenarios="1"/>
  <hyperlinks>
    <hyperlink ref="H2" location="index!A1" display="zpět na OBSAH"/>
  </hyperlinks>
  <pageMargins left="0" right="0" top="0" bottom="0" header="0" footer="0"/>
  <pageSetup paperSize="9" scale="46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0"/>
  <sheetViews>
    <sheetView showGridLines="0" showRowColHeaders="0" workbookViewId="0">
      <pane ySplit="4" topLeftCell="A5" activePane="bottomLeft" state="frozen"/>
      <selection pane="bottomLeft" activeCell="Q3" sqref="Q3:R3"/>
    </sheetView>
  </sheetViews>
  <sheetFormatPr defaultColWidth="0" defaultRowHeight="12.75" zeroHeight="1" x14ac:dyDescent="0.25"/>
  <cols>
    <col min="1" max="1" width="3.7109375" style="37" customWidth="1"/>
    <col min="2" max="2" width="9.7109375" style="39" customWidth="1"/>
    <col min="3" max="4" width="8.42578125" style="37" customWidth="1"/>
    <col min="5" max="5" width="9.140625" style="37" customWidth="1"/>
    <col min="6" max="6" width="8.28515625" style="37" customWidth="1"/>
    <col min="7" max="7" width="9.28515625" style="37" bestFit="1" customWidth="1"/>
    <col min="8" max="8" width="9.7109375" style="37" bestFit="1" customWidth="1"/>
    <col min="9" max="10" width="9.140625" style="37" customWidth="1"/>
    <col min="11" max="13" width="9.7109375" style="37" bestFit="1" customWidth="1"/>
    <col min="14" max="14" width="9.140625" style="37" customWidth="1"/>
    <col min="15" max="15" width="9.7109375" style="37" customWidth="1"/>
    <col min="16" max="16" width="3.7109375" style="37" customWidth="1"/>
    <col min="17" max="18" width="9.140625" style="37" customWidth="1"/>
    <col min="19" max="19" width="1.7109375" style="37" customWidth="1"/>
    <col min="20" max="20" width="23.5703125" style="85" hidden="1" customWidth="1"/>
    <col min="21" max="16384" width="9.140625" style="37" hidden="1"/>
  </cols>
  <sheetData>
    <row r="1" spans="1:20" ht="6" customHeight="1" x14ac:dyDescent="0.25"/>
    <row r="2" spans="1:20" ht="13.5" thickBot="1" x14ac:dyDescent="0.3">
      <c r="B2" s="114" t="s">
        <v>350</v>
      </c>
    </row>
    <row r="3" spans="1:20" ht="17.25" thickTop="1" thickBot="1" x14ac:dyDescent="0.3">
      <c r="B3" s="156" t="s">
        <v>230</v>
      </c>
      <c r="C3" s="157"/>
      <c r="D3" s="157"/>
      <c r="E3" s="158"/>
      <c r="F3" s="86" t="str">
        <f>IF(OR(B3="tady vyber jméno",B3="rekord"),"-",VALUE(LEFT(RIGHT(B3,LEN(B3)-SEARCH("(",B3)),LEN(RIGHT(B3,LEN(B3)-SEARCH("(",B3)))-1)))</f>
        <v>-</v>
      </c>
      <c r="G3" s="86"/>
      <c r="H3" s="75" t="s">
        <v>228</v>
      </c>
      <c r="I3" s="88" t="str">
        <f>IF(ISERROR(VLOOKUP(F3,'4km_splits'!C:F,4,0)),"-",VLOOKUP(F3,'4km_splits'!C:F,4,0))</f>
        <v>-</v>
      </c>
      <c r="J3" s="52" t="s">
        <v>211</v>
      </c>
      <c r="K3" s="51" t="str">
        <f>IF(ISERROR(VLOOKUP(F3,'4km_splits'!C:H,3,0)),"-",IF(VLOOKUP(F3,'4km_splits'!C:H,3,0)=0,"-",VLOOKUP(F3,'4km_splits'!C:H,3,0)))</f>
        <v>-</v>
      </c>
      <c r="L3" s="53"/>
      <c r="M3" s="53"/>
      <c r="N3" s="53"/>
      <c r="O3" s="54" t="str">
        <f>IF(ISERROR(VLOOKUP(F3,'4km_splits'!C:H,6,0)),"-",IF(VLOOKUP(F3,'4km_splits'!C:H,6,0)=0,"-",VLOOKUP(F3,'4km_splits'!C:H,6,0)))</f>
        <v>-</v>
      </c>
      <c r="Q3" s="169" t="s">
        <v>259</v>
      </c>
      <c r="R3" s="169"/>
      <c r="T3" s="84"/>
    </row>
    <row r="4" spans="1:20" s="76" customFormat="1" ht="24" customHeight="1" thickTop="1" x14ac:dyDescent="0.25">
      <c r="B4" s="155" t="s">
        <v>227</v>
      </c>
      <c r="C4" s="155"/>
      <c r="D4" s="81" t="str">
        <f>IF(F3="-","-",CONCATENATE(SUMIF('4km_splits'!C:C,F3,'4km_splits'!B:B),".  celkově"))</f>
        <v>-</v>
      </c>
      <c r="F4" s="79"/>
      <c r="G4" s="77"/>
      <c r="H4" s="160" t="str">
        <f>CONCATENATE((SUMIF('4km_splits'!C:C,F3,'4km_splits'!G:G)),".  z  ",COUNTIF('4km_splits'!F:F,I3),"  v kategorii ",I3)</f>
        <v>0.  z  0  v kategorii -</v>
      </c>
      <c r="I4" s="160"/>
      <c r="J4" s="160"/>
      <c r="N4" s="113" t="s">
        <v>229</v>
      </c>
      <c r="O4" s="78">
        <f>SUMIF('4km_splits'!C:C,F3,'4km_splits'!I:I)</f>
        <v>0</v>
      </c>
      <c r="T4" s="84" t="s">
        <v>230</v>
      </c>
    </row>
    <row r="5" spans="1:20" x14ac:dyDescent="0.25">
      <c r="L5" s="39"/>
      <c r="T5" s="85" t="s">
        <v>423</v>
      </c>
    </row>
    <row r="6" spans="1:20" s="38" customFormat="1" x14ac:dyDescent="0.25">
      <c r="B6" s="55" t="s">
        <v>236</v>
      </c>
      <c r="C6" s="115" t="s">
        <v>246</v>
      </c>
      <c r="D6" s="37"/>
      <c r="E6" s="92"/>
      <c r="F6" s="92"/>
      <c r="G6" s="92"/>
      <c r="H6" s="92"/>
      <c r="I6" s="92"/>
      <c r="J6" s="92"/>
      <c r="K6" s="92"/>
      <c r="L6" s="92"/>
      <c r="M6" s="92"/>
      <c r="N6" s="92"/>
      <c r="O6" s="56" t="s">
        <v>240</v>
      </c>
      <c r="P6" s="37"/>
      <c r="Q6" s="37"/>
      <c r="R6" s="37"/>
      <c r="S6" s="37"/>
      <c r="T6" s="85" t="s">
        <v>450</v>
      </c>
    </row>
    <row r="7" spans="1:20" s="38" customFormat="1" ht="12.75" customHeight="1" x14ac:dyDescent="0.25">
      <c r="B7" s="101" t="s">
        <v>212</v>
      </c>
      <c r="C7" s="87" t="s">
        <v>81</v>
      </c>
      <c r="D7" s="83"/>
      <c r="E7" s="105" t="s">
        <v>188</v>
      </c>
      <c r="F7" s="105" t="s">
        <v>189</v>
      </c>
      <c r="G7" s="105" t="s">
        <v>190</v>
      </c>
      <c r="H7" s="105" t="s">
        <v>191</v>
      </c>
      <c r="I7" s="105" t="s">
        <v>192</v>
      </c>
      <c r="J7" s="105" t="s">
        <v>193</v>
      </c>
      <c r="K7" s="105" t="s">
        <v>194</v>
      </c>
      <c r="L7" s="105" t="s">
        <v>195</v>
      </c>
      <c r="M7" s="105" t="s">
        <v>196</v>
      </c>
      <c r="N7" s="105" t="s">
        <v>197</v>
      </c>
      <c r="O7" s="105" t="s">
        <v>198</v>
      </c>
      <c r="P7" s="37"/>
      <c r="Q7" s="37"/>
      <c r="R7" s="37"/>
      <c r="S7" s="37"/>
      <c r="T7" s="85" t="s">
        <v>408</v>
      </c>
    </row>
    <row r="8" spans="1:20" s="38" customFormat="1" x14ac:dyDescent="0.25">
      <c r="B8" s="43" t="str">
        <f>IF($F$3="-","-",IF(VLOOKUP($F$3,'4km_splits'!C:G,5,0)="DNF","-",(IF(B9=1,0,B9-1))))</f>
        <v>-</v>
      </c>
      <c r="C8" s="42" t="str">
        <f>IF(ISERROR(VLOOKUP(B8,'4km_splits'!B:D,3,0)),"-",VLOOKUP(B8,'4km_splits'!B:D,3,0))</f>
        <v>-</v>
      </c>
      <c r="D8" s="37"/>
      <c r="E8" s="93" t="str">
        <f>IF(SUMIF('4km_splits'!$B:$B,$B8,'4km_splits'!J:J)-E9&gt;0,TEXT(SUMIF('4km_splits'!$B:$B,$B8,'4km_splits'!J:J)-E9,"+ mm:ss"),TEXT(ABS(SUMIF('4km_splits'!$B:$B,$B8,'4km_splits'!J:J)-E9),"- mm:ss"))</f>
        <v>- 00:00</v>
      </c>
      <c r="F8" s="93" t="str">
        <f>IF(SUMIF('4km_splits'!$B:$B,$B8,'4km_splits'!K:K)-F9&gt;0,TEXT(SUMIF('4km_splits'!$B:$B,$B8,'4km_splits'!K:K)-F9,"+ mm:ss"),TEXT(ABS(SUMIF('4km_splits'!$B:$B,$B8,'4km_splits'!K:K)-F9),"- mm:ss"))</f>
        <v>- 00:00</v>
      </c>
      <c r="G8" s="93" t="str">
        <f>IF(SUMIF('4km_splits'!$B:$B,$B8,'4km_splits'!L:L)-G9&gt;0,TEXT(SUMIF('4km_splits'!$B:$B,$B8,'4km_splits'!L:L)-G9,"+ mm:ss"),TEXT(ABS(SUMIF('4km_splits'!$B:$B,$B8,'4km_splits'!L:L)-G9),"- mm:ss"))</f>
        <v>- 00:00</v>
      </c>
      <c r="H8" s="93" t="str">
        <f>IF(SUMIF('4km_splits'!$B:$B,$B8,'4km_splits'!M:M)-H9&gt;0,TEXT(SUMIF('4km_splits'!$B:$B,$B8,'4km_splits'!M:M)-H9,"+ mm:ss"),TEXT(ABS(SUMIF('4km_splits'!$B:$B,$B8,'4km_splits'!M:M)-H9),"- mm:ss"))</f>
        <v>- 00:00</v>
      </c>
      <c r="I8" s="93" t="str">
        <f>IF(SUMIF('4km_splits'!$B:$B,$B8,'4km_splits'!N:N)-I9&gt;0,TEXT(SUMIF('4km_splits'!$B:$B,$B8,'4km_splits'!N:N)-I9,"+ mm:ss"),TEXT(ABS(SUMIF('4km_splits'!$B:$B,$B8,'4km_splits'!N:N)-I9),"- mm:ss"))</f>
        <v>- 00:00</v>
      </c>
      <c r="J8" s="93" t="str">
        <f>IF(SUMIF('4km_splits'!$B:$B,$B8,'4km_splits'!O:O)-J9&gt;0,TEXT(SUMIF('4km_splits'!$B:$B,$B8,'4km_splits'!O:O)-J9,"+ mm:ss"),TEXT(ABS(SUMIF('4km_splits'!$B:$B,$B8,'4km_splits'!O:O)-J9),"- mm:ss"))</f>
        <v>- 00:00</v>
      </c>
      <c r="K8" s="93" t="str">
        <f>IF(SUMIF('4km_splits'!$B:$B,$B8,'4km_splits'!P:P)-K9&gt;0,TEXT(SUMIF('4km_splits'!$B:$B,$B8,'4km_splits'!P:P)-K9,"+ mm:ss"),TEXT(ABS(SUMIF('4km_splits'!$B:$B,$B8,'4km_splits'!P:P)-K9),"- mm:ss"))</f>
        <v>- 00:00</v>
      </c>
      <c r="L8" s="93" t="str">
        <f>IF(SUMIF('4km_splits'!$B:$B,$B8,'4km_splits'!Q:Q)-L9&gt;0,TEXT(SUMIF('4km_splits'!$B:$B,$B8,'4km_splits'!Q:Q)-L9,"+ mm:ss"),TEXT(ABS(SUMIF('4km_splits'!$B:$B,$B8,'4km_splits'!Q:Q)-L9),"- mm:ss"))</f>
        <v>- 00:00</v>
      </c>
      <c r="M8" s="93" t="str">
        <f>IF(SUMIF('4km_splits'!$B:$B,$B8,'4km_splits'!R:R)-M9&gt;0,TEXT(SUMIF('4km_splits'!$B:$B,$B8,'4km_splits'!R:R)-M9,"+ mm:ss"),TEXT(ABS(SUMIF('4km_splits'!$B:$B,$B8,'4km_splits'!R:R)-M9),"- mm:ss"))</f>
        <v>- 00:00</v>
      </c>
      <c r="N8" s="93" t="str">
        <f>IF(SUMIF('4km_splits'!$B:$B,$B8,'4km_splits'!S:S)-N9&gt;0,TEXT(SUMIF('4km_splits'!$B:$B,$B8,'4km_splits'!S:S)-N9,"+ mm:ss"),TEXT(ABS(SUMIF('4km_splits'!$B:$B,$B8,'4km_splits'!S:S)-N9),"- mm:ss"))</f>
        <v>- 00:00</v>
      </c>
      <c r="O8" s="93" t="str">
        <f>IF(SUMIF('4km_splits'!$B:$B,$B8,'4km_splits'!T:T)-O9&gt;0,TEXT(SUMIF('4km_splits'!$B:$B,$B8,'4km_splits'!T:T)-O9,"+ mm:ss"),TEXT(ABS(SUMIF('4km_splits'!$B:$B,$B8,'4km_splits'!T:T)-O9),"- mm:ss"))</f>
        <v>- 00:00</v>
      </c>
      <c r="P8" s="37"/>
      <c r="Q8" s="37"/>
      <c r="R8" s="37"/>
      <c r="S8" s="37"/>
      <c r="T8" s="85" t="s">
        <v>394</v>
      </c>
    </row>
    <row r="9" spans="1:20" s="38" customFormat="1" x14ac:dyDescent="0.25">
      <c r="B9" s="71" t="str">
        <f>IF($F$3="-","-",IF(VLOOKUP($F$3,'4km_splits'!C:G,5,0)="DNF","-",SUMIF('4km_splits'!C:C,$F$3,'4km_splits'!B:B)))</f>
        <v>-</v>
      </c>
      <c r="C9" s="72" t="str">
        <f>IF(ISERROR(VLOOKUP(B9,'4km_splits'!B:D,3,0)),"-",VLOOKUP(B9,'4km_splits'!B:D,3,0))</f>
        <v>-</v>
      </c>
      <c r="D9" s="94"/>
      <c r="E9" s="95">
        <f>SUMIF('4km_splits'!$B:$B,$B9,'4km_splits'!J:J)</f>
        <v>0</v>
      </c>
      <c r="F9" s="95">
        <f>SUMIF('4km_splits'!$B:$B,$B9,'4km_splits'!K:K)</f>
        <v>0</v>
      </c>
      <c r="G9" s="95">
        <f>SUMIF('4km_splits'!$B:$B,$B9,'4km_splits'!L:L)</f>
        <v>0</v>
      </c>
      <c r="H9" s="95">
        <f>SUMIF('4km_splits'!$B:$B,$B9,'4km_splits'!M:M)</f>
        <v>0</v>
      </c>
      <c r="I9" s="95">
        <f>SUMIF('4km_splits'!$B:$B,$B9,'4km_splits'!N:N)</f>
        <v>0</v>
      </c>
      <c r="J9" s="95">
        <f>SUMIF('4km_splits'!$B:$B,$B9,'4km_splits'!O:O)</f>
        <v>0</v>
      </c>
      <c r="K9" s="95">
        <f>SUMIF('4km_splits'!$B:$B,$B9,'4km_splits'!P:P)</f>
        <v>0</v>
      </c>
      <c r="L9" s="95">
        <f>SUMIF('4km_splits'!$B:$B,$B9,'4km_splits'!Q:Q)</f>
        <v>0</v>
      </c>
      <c r="M9" s="95">
        <f>SUMIF('4km_splits'!$B:$B,$B9,'4km_splits'!R:R)</f>
        <v>0</v>
      </c>
      <c r="N9" s="95">
        <f>SUMIF('4km_splits'!$B:$B,$B9,'4km_splits'!S:S)</f>
        <v>0</v>
      </c>
      <c r="O9" s="95">
        <f>SUMIF('4km_splits'!$B:$B,$B9,'4km_splits'!T:T)</f>
        <v>0</v>
      </c>
      <c r="P9" s="37"/>
      <c r="Q9" s="50"/>
      <c r="R9" s="37"/>
      <c r="S9" s="37"/>
      <c r="T9" s="85" t="s">
        <v>421</v>
      </c>
    </row>
    <row r="10" spans="1:20" s="38" customFormat="1" x14ac:dyDescent="0.25">
      <c r="B10" s="43" t="str">
        <f>IF($F$3="-","-",IF(VLOOKUP($F$3,'4km_splits'!C:G,5,0)="DNF","-",B9+1))</f>
        <v>-</v>
      </c>
      <c r="C10" s="42" t="str">
        <f>IF(ISERROR(VLOOKUP(B10,'4km_splits'!B:D,3,0)),"-",VLOOKUP(B10,'4km_splits'!B:D,3,0))</f>
        <v>-</v>
      </c>
      <c r="D10" s="37"/>
      <c r="E10" s="93" t="str">
        <f>IF(SUMIF('4km_splits'!$B:$B,$B10,'4km_splits'!J:J)-E9&gt;0,TEXT(SUMIF('4km_splits'!$B:$B,$B10,'4km_splits'!J:J)-E9,"+ mm:ss"),TEXT(ABS(SUMIF('4km_splits'!$B:$B,$B10,'4km_splits'!J:J)-E9),"- mm:ss"))</f>
        <v>- 00:00</v>
      </c>
      <c r="F10" s="93" t="str">
        <f>IF(SUMIF('4km_splits'!$B:$B,$B10,'4km_splits'!K:K)-F9&gt;0,TEXT(SUMIF('4km_splits'!$B:$B,$B10,'4km_splits'!K:K)-F9,"+ mm:ss"),TEXT(ABS(SUMIF('4km_splits'!$B:$B,$B10,'4km_splits'!K:K)-F9),"- mm:ss"))</f>
        <v>- 00:00</v>
      </c>
      <c r="G10" s="93" t="str">
        <f>IF(SUMIF('4km_splits'!$B:$B,$B10,'4km_splits'!L:L)-G9&gt;0,TEXT(SUMIF('4km_splits'!$B:$B,$B10,'4km_splits'!L:L)-G9,"+ mm:ss"),TEXT(ABS(SUMIF('4km_splits'!$B:$B,$B10,'4km_splits'!L:L)-G9),"- mm:ss"))</f>
        <v>- 00:00</v>
      </c>
      <c r="H10" s="93" t="str">
        <f>IF(SUMIF('4km_splits'!$B:$B,$B10,'4km_splits'!M:M)-H9&gt;0,TEXT(SUMIF('4km_splits'!$B:$B,$B10,'4km_splits'!M:M)-H9,"+ mm:ss"),TEXT(ABS(SUMIF('4km_splits'!$B:$B,$B10,'4km_splits'!M:M)-H9),"- mm:ss"))</f>
        <v>- 00:00</v>
      </c>
      <c r="I10" s="93" t="str">
        <f>IF(SUMIF('4km_splits'!$B:$B,$B10,'4km_splits'!N:N)-I9&gt;0,TEXT(SUMIF('4km_splits'!$B:$B,$B10,'4km_splits'!N:N)-I9,"+ mm:ss"),TEXT(ABS(SUMIF('4km_splits'!$B:$B,$B10,'4km_splits'!N:N)-I9),"- mm:ss"))</f>
        <v>- 00:00</v>
      </c>
      <c r="J10" s="93" t="str">
        <f>IF(SUMIF('4km_splits'!$B:$B,$B10,'4km_splits'!O:O)-J9&gt;0,TEXT(SUMIF('4km_splits'!$B:$B,$B10,'4km_splits'!O:O)-J9,"+ mm:ss"),TEXT(ABS(SUMIF('4km_splits'!$B:$B,$B10,'4km_splits'!O:O)-J9),"- mm:ss"))</f>
        <v>- 00:00</v>
      </c>
      <c r="K10" s="93" t="str">
        <f>IF(SUMIF('4km_splits'!$B:$B,$B10,'4km_splits'!P:P)-K9&gt;0,TEXT(SUMIF('4km_splits'!$B:$B,$B10,'4km_splits'!P:P)-K9,"+ mm:ss"),TEXT(ABS(SUMIF('4km_splits'!$B:$B,$B10,'4km_splits'!P:P)-K9),"- mm:ss"))</f>
        <v>- 00:00</v>
      </c>
      <c r="L10" s="93" t="str">
        <f>IF(SUMIF('4km_splits'!$B:$B,$B10,'4km_splits'!Q:Q)-L9&gt;0,TEXT(SUMIF('4km_splits'!$B:$B,$B10,'4km_splits'!Q:Q)-L9,"+ mm:ss"),TEXT(ABS(SUMIF('4km_splits'!$B:$B,$B10,'4km_splits'!Q:Q)-L9),"- mm:ss"))</f>
        <v>- 00:00</v>
      </c>
      <c r="M10" s="93" t="str">
        <f>IF(SUMIF('4km_splits'!$B:$B,$B10,'4km_splits'!R:R)-M9&gt;0,TEXT(SUMIF('4km_splits'!$B:$B,$B10,'4km_splits'!R:R)-M9,"+ mm:ss"),TEXT(ABS(SUMIF('4km_splits'!$B:$B,$B10,'4km_splits'!R:R)-M9),"- mm:ss"))</f>
        <v>- 00:00</v>
      </c>
      <c r="N10" s="93" t="str">
        <f>IF(SUMIF('4km_splits'!$B:$B,$B10,'4km_splits'!S:S)-N9&gt;0,TEXT(SUMIF('4km_splits'!$B:$B,$B10,'4km_splits'!S:S)-N9,"+ mm:ss"),TEXT(ABS(SUMIF('4km_splits'!$B:$B,$B10,'4km_splits'!S:S)-N9),"- mm:ss"))</f>
        <v>- 00:00</v>
      </c>
      <c r="O10" s="93" t="str">
        <f>IF(SUMIF('4km_splits'!$B:$B,$B10,'4km_splits'!T:T)-O9&gt;0,TEXT(SUMIF('4km_splits'!$B:$B,$B10,'4km_splits'!T:T)-O9,"+ mm:ss"),TEXT(ABS(SUMIF('4km_splits'!$B:$B,$B10,'4km_splits'!T:T)-O9),"- mm:ss"))</f>
        <v>- 00:00</v>
      </c>
      <c r="P10" s="37"/>
      <c r="Q10" s="37"/>
      <c r="R10" s="37"/>
      <c r="S10" s="37"/>
      <c r="T10" s="85" t="s">
        <v>409</v>
      </c>
    </row>
    <row r="11" spans="1:20" s="64" customFormat="1" x14ac:dyDescent="0.25">
      <c r="A11" s="38"/>
      <c r="B11" s="39"/>
      <c r="C11" s="37"/>
      <c r="D11" s="37"/>
      <c r="E11" s="37"/>
      <c r="F11" s="37"/>
      <c r="G11" s="37"/>
      <c r="H11" s="37"/>
      <c r="I11" s="37"/>
      <c r="J11" s="37"/>
      <c r="K11" s="37"/>
      <c r="L11" s="39"/>
      <c r="M11" s="37"/>
      <c r="N11" s="37"/>
      <c r="O11" s="37"/>
      <c r="P11" s="37"/>
      <c r="Q11" s="37"/>
      <c r="R11" s="37"/>
      <c r="S11" s="37"/>
      <c r="T11" s="85" t="s">
        <v>351</v>
      </c>
    </row>
    <row r="12" spans="1:20" s="38" customFormat="1" x14ac:dyDescent="0.25">
      <c r="B12" s="55" t="s">
        <v>185</v>
      </c>
      <c r="C12" s="116" t="s">
        <v>247</v>
      </c>
      <c r="D12" s="40"/>
      <c r="E12" s="40"/>
      <c r="F12" s="40"/>
      <c r="O12" s="56" t="s">
        <v>242</v>
      </c>
      <c r="T12" s="85" t="s">
        <v>438</v>
      </c>
    </row>
    <row r="13" spans="1:20" s="38" customFormat="1" ht="12.75" customHeight="1" x14ac:dyDescent="0.25">
      <c r="B13" s="101" t="s">
        <v>212</v>
      </c>
      <c r="C13" s="102" t="s">
        <v>81</v>
      </c>
      <c r="D13" s="103"/>
      <c r="E13" s="104" t="s">
        <v>161</v>
      </c>
      <c r="F13" s="104" t="s">
        <v>162</v>
      </c>
      <c r="G13" s="104" t="s">
        <v>163</v>
      </c>
      <c r="H13" s="104" t="s">
        <v>164</v>
      </c>
      <c r="I13" s="104" t="s">
        <v>165</v>
      </c>
      <c r="J13" s="104" t="s">
        <v>166</v>
      </c>
      <c r="K13" s="104" t="s">
        <v>167</v>
      </c>
      <c r="L13" s="104" t="s">
        <v>168</v>
      </c>
      <c r="M13" s="104" t="s">
        <v>169</v>
      </c>
      <c r="N13" s="104" t="s">
        <v>170</v>
      </c>
      <c r="O13" s="104" t="s">
        <v>213</v>
      </c>
      <c r="Q13" s="159" t="s">
        <v>235</v>
      </c>
      <c r="R13" s="159"/>
      <c r="T13" s="85" t="s">
        <v>413</v>
      </c>
    </row>
    <row r="14" spans="1:20" s="38" customFormat="1" x14ac:dyDescent="0.25">
      <c r="B14" s="43" t="str">
        <f>IF($F$3="-","-",IF(VLOOKUP($F$3,'4km_splits'!C:G,5,0)="DNF","-",(IF(B15=1,0,B15-1))))</f>
        <v>-</v>
      </c>
      <c r="C14" s="42" t="str">
        <f>IF(ISERROR(VLOOKUP(B14,'4km_splits'!B:D,3,0)),"-",VLOOKUP(B14,'4km_splits'!B:D,3,0))</f>
        <v>-</v>
      </c>
      <c r="D14" s="42"/>
      <c r="E14" s="93" t="str">
        <f>IF(SUMIF('4km_splits'!$B:$B,$B14,'4km_splits'!AF:AF)-E15&gt;0,TEXT(SUMIF('4km_splits'!$B:$B,$B14,'4km_splits'!AF:AF)-E15,"+ mm:ss"),TEXT(ABS(SUMIF('4km_splits'!$B:$B,$B14,'4km_splits'!AF:AF)-E15),"- mm:ss"))</f>
        <v>- 00:00</v>
      </c>
      <c r="F14" s="93" t="str">
        <f>IF(SUMIF('4km_splits'!$B:$B,$B14,'4km_splits'!AG:AG)-F15&gt;0,TEXT(SUMIF('4km_splits'!$B:$B,$B14,'4km_splits'!AG:AG)-F15,"+ mm:ss"),TEXT(ABS(SUMIF('4km_splits'!$B:$B,$B14,'4km_splits'!AG:AG)-F15),"- mm:ss"))</f>
        <v>- 00:00</v>
      </c>
      <c r="G14" s="93" t="str">
        <f>IF(SUMIF('4km_splits'!$B:$B,$B14,'4km_splits'!AH:AH)-G15&gt;0,TEXT(SUMIF('4km_splits'!$B:$B,$B14,'4km_splits'!AH:AH)-G15,"+ mm:ss"),TEXT(ABS(SUMIF('4km_splits'!$B:$B,$B14,'4km_splits'!AH:AH)-G15),"- mm:ss"))</f>
        <v>- 00:00</v>
      </c>
      <c r="H14" s="93" t="str">
        <f>IF(SUMIF('4km_splits'!$B:$B,$B14,'4km_splits'!AI:AI)-H15&gt;0,TEXT(SUMIF('4km_splits'!$B:$B,$B14,'4km_splits'!AI:AI)-H15,"+ mm:ss"),TEXT(ABS(SUMIF('4km_splits'!$B:$B,$B14,'4km_splits'!AI:AI)-H15),"- mm:ss"))</f>
        <v>- 00:00</v>
      </c>
      <c r="I14" s="93" t="str">
        <f>IF(SUMIF('4km_splits'!$B:$B,$B14,'4km_splits'!AJ:AJ)-I15&gt;0,TEXT(SUMIF('4km_splits'!$B:$B,$B14,'4km_splits'!AJ:AJ)-I15,"+ mm:ss"),TEXT(ABS(SUMIF('4km_splits'!$B:$B,$B14,'4km_splits'!AJ:AJ)-I15),"- mm:ss"))</f>
        <v>- 00:00</v>
      </c>
      <c r="J14" s="93" t="str">
        <f>IF(SUMIF('4km_splits'!$B:$B,$B14,'4km_splits'!AK:AK)-J15&gt;0,TEXT(SUMIF('4km_splits'!$B:$B,$B14,'4km_splits'!AK:AK)-J15,"+ mm:ss"),TEXT(ABS(SUMIF('4km_splits'!$B:$B,$B14,'4km_splits'!AK:AK)-J15),"- mm:ss"))</f>
        <v>- 00:00</v>
      </c>
      <c r="K14" s="93" t="str">
        <f>IF(SUMIF('4km_splits'!$B:$B,$B14,'4km_splits'!AL:AL)-K15&gt;0,TEXT(SUMIF('4km_splits'!$B:$B,$B14,'4km_splits'!AL:AL)-K15,"+ mm:ss"),TEXT(ABS(SUMIF('4km_splits'!$B:$B,$B14,'4km_splits'!AL:AL)-K15),"- mm:ss"))</f>
        <v>- 00:00</v>
      </c>
      <c r="L14" s="93" t="str">
        <f>IF(SUMIF('4km_splits'!$B:$B,$B14,'4km_splits'!AM:AM)-L15&gt;0,TEXT(SUMIF('4km_splits'!$B:$B,$B14,'4km_splits'!AM:AM)-L15,"+ mm:ss"),TEXT(ABS(SUMIF('4km_splits'!$B:$B,$B14,'4km_splits'!AM:AM)-L15),"- mm:ss"))</f>
        <v>- 00:00</v>
      </c>
      <c r="M14" s="93" t="str">
        <f>IF(SUMIF('4km_splits'!$B:$B,$B14,'4km_splits'!AN:AN)-M15&gt;0,TEXT(SUMIF('4km_splits'!$B:$B,$B14,'4km_splits'!AN:AN)-M15,"+ mm:ss"),TEXT(ABS(SUMIF('4km_splits'!$B:$B,$B14,'4km_splits'!AN:AN)-M15),"- mm:ss"))</f>
        <v>- 00:00</v>
      </c>
      <c r="N14" s="93" t="str">
        <f>IF(SUMIF('4km_splits'!$B:$B,$B14,'4km_splits'!AO:AO)-N15&gt;0,TEXT(SUMIF('4km_splits'!$B:$B,$B14,'4km_splits'!AO:AO)-N15,"+ mm:ss"),TEXT(ABS(SUMIF('4km_splits'!$B:$B,$B14,'4km_splits'!AO:AO)-N15),"- mm:ss"))</f>
        <v>- 00:00</v>
      </c>
      <c r="O14" s="93" t="str">
        <f>IF(SUMIF('4km_splits'!$B:$B,$B14,'4km_splits'!AP:AP)-O15&gt;0,TEXT(SUMIF('4km_splits'!$B:$B,$B14,'4km_splits'!AP:AP)-O15,"+ mm:ss"),TEXT(ABS(SUMIF('4km_splits'!$B:$B,$B14,'4km_splits'!AP:AP)-O15),"- mm:ss"))</f>
        <v>- 00:00</v>
      </c>
      <c r="Q14" s="165"/>
      <c r="R14" s="166"/>
      <c r="T14" s="85" t="s">
        <v>411</v>
      </c>
    </row>
    <row r="15" spans="1:20" s="38" customFormat="1" x14ac:dyDescent="0.25">
      <c r="B15" s="71" t="str">
        <f>IF($F$3="-","-",IF(VLOOKUP($F$3,'4km_splits'!C:G,5,0)="DNF","-",SUMIF('4km_splits'!C:C,$F$3,'4km_splits'!B:B)))</f>
        <v>-</v>
      </c>
      <c r="C15" s="72" t="str">
        <f>IF(ISERROR(VLOOKUP(B15,'4km_splits'!B:D,3,0)),"-",VLOOKUP(B15,'4km_splits'!B:D,3,0))</f>
        <v>-</v>
      </c>
      <c r="D15" s="73"/>
      <c r="E15" s="96">
        <f>SUMIF('4km_splits'!$B:$B,$B15,'4km_splits'!AF:AF)</f>
        <v>0</v>
      </c>
      <c r="F15" s="96">
        <f>SUMIF('4km_splits'!$B:$B,$B15,'4km_splits'!AG:AG)</f>
        <v>0</v>
      </c>
      <c r="G15" s="96">
        <f>SUMIF('4km_splits'!$B:$B,$B15,'4km_splits'!AH:AH)</f>
        <v>0</v>
      </c>
      <c r="H15" s="96">
        <f>SUMIF('4km_splits'!$B:$B,$B15,'4km_splits'!AI:AI)</f>
        <v>0</v>
      </c>
      <c r="I15" s="96">
        <f>SUMIF('4km_splits'!$B:$B,$B15,'4km_splits'!AJ:AJ)</f>
        <v>0</v>
      </c>
      <c r="J15" s="96">
        <f>SUMIF('4km_splits'!$B:$B,$B15,'4km_splits'!AK:AK)</f>
        <v>0</v>
      </c>
      <c r="K15" s="96">
        <f>SUMIF('4km_splits'!$B:$B,$B15,'4km_splits'!AL:AL)</f>
        <v>0</v>
      </c>
      <c r="L15" s="96">
        <f>SUMIF('4km_splits'!$B:$B,$B15,'4km_splits'!AM:AM)</f>
        <v>0</v>
      </c>
      <c r="M15" s="96">
        <f>SUMIF('4km_splits'!$B:$B,$B15,'4km_splits'!AN:AN)</f>
        <v>0</v>
      </c>
      <c r="N15" s="96">
        <f>SUMIF('4km_splits'!$B:$B,$B15,'4km_splits'!AO:AO)</f>
        <v>0</v>
      </c>
      <c r="O15" s="96">
        <f>SUMIF('4km_splits'!$B:$B,$B15,'4km_splits'!AP:AP)</f>
        <v>0</v>
      </c>
      <c r="Q15" s="165"/>
      <c r="R15" s="166"/>
      <c r="T15" s="85" t="s">
        <v>406</v>
      </c>
    </row>
    <row r="16" spans="1:20" s="38" customFormat="1" x14ac:dyDescent="0.25">
      <c r="A16" s="64"/>
      <c r="B16" s="43" t="str">
        <f>IF($F$3="-","-",IF(VLOOKUP($F$3,'4km_splits'!C:G,5,0)="DNF","-",B15+1))</f>
        <v>-</v>
      </c>
      <c r="C16" s="42" t="str">
        <f>IF(ISERROR(VLOOKUP(B16,'4km_splits'!B:D,3,0)),"-",VLOOKUP(B16,'4km_splits'!B:D,3,0))</f>
        <v>-</v>
      </c>
      <c r="D16" s="41"/>
      <c r="E16" s="93" t="str">
        <f>IF(SUMIF('4km_splits'!$B:$B,$B16,'4km_splits'!AF:AF)-E15&gt;0,TEXT(SUMIF('4km_splits'!$B:$B,$B16,'4km_splits'!AF:AF)-E15,"+ mm:ss"),TEXT(ABS(SUMIF('4km_splits'!$B:$B,$B16,'4km_splits'!AF:AF)-E15),"- mm:ss"))</f>
        <v>- 00:00</v>
      </c>
      <c r="F16" s="93" t="str">
        <f>IF(SUMIF('4km_splits'!$B:$B,$B16,'4km_splits'!AG:AG)-F15&gt;0,TEXT(SUMIF('4km_splits'!$B:$B,$B16,'4km_splits'!AG:AG)-F15,"+ mm:ss"),TEXT(ABS(SUMIF('4km_splits'!$B:$B,$B16,'4km_splits'!AG:AG)-F15),"- mm:ss"))</f>
        <v>- 00:00</v>
      </c>
      <c r="G16" s="93" t="str">
        <f>IF(SUMIF('4km_splits'!$B:$B,$B16,'4km_splits'!AH:AH)-G15&gt;0,TEXT(SUMIF('4km_splits'!$B:$B,$B16,'4km_splits'!AH:AH)-G15,"+ mm:ss"),TEXT(ABS(SUMIF('4km_splits'!$B:$B,$B16,'4km_splits'!AH:AH)-G15),"- mm:ss"))</f>
        <v>- 00:00</v>
      </c>
      <c r="H16" s="93" t="str">
        <f>IF(SUMIF('4km_splits'!$B:$B,$B16,'4km_splits'!AI:AI)-H15&gt;0,TEXT(SUMIF('4km_splits'!$B:$B,$B16,'4km_splits'!AI:AI)-H15,"+ mm:ss"),TEXT(ABS(SUMIF('4km_splits'!$B:$B,$B16,'4km_splits'!AI:AI)-H15),"- mm:ss"))</f>
        <v>- 00:00</v>
      </c>
      <c r="I16" s="93" t="str">
        <f>IF(SUMIF('4km_splits'!$B:$B,$B16,'4km_splits'!AJ:AJ)-I15&gt;0,TEXT(SUMIF('4km_splits'!$B:$B,$B16,'4km_splits'!AJ:AJ)-I15,"+ mm:ss"),TEXT(ABS(SUMIF('4km_splits'!$B:$B,$B16,'4km_splits'!AJ:AJ)-I15),"- mm:ss"))</f>
        <v>- 00:00</v>
      </c>
      <c r="J16" s="93" t="str">
        <f>IF(SUMIF('4km_splits'!$B:$B,$B16,'4km_splits'!AK:AK)-J15&gt;0,TEXT(SUMIF('4km_splits'!$B:$B,$B16,'4km_splits'!AK:AK)-J15,"+ mm:ss"),TEXT(ABS(SUMIF('4km_splits'!$B:$B,$B16,'4km_splits'!AK:AK)-J15),"- mm:ss"))</f>
        <v>- 00:00</v>
      </c>
      <c r="K16" s="93" t="str">
        <f>IF(SUMIF('4km_splits'!$B:$B,$B16,'4km_splits'!AL:AL)-K15&gt;0,TEXT(SUMIF('4km_splits'!$B:$B,$B16,'4km_splits'!AL:AL)-K15,"+ mm:ss"),TEXT(ABS(SUMIF('4km_splits'!$B:$B,$B16,'4km_splits'!AL:AL)-K15),"- mm:ss"))</f>
        <v>- 00:00</v>
      </c>
      <c r="L16" s="93" t="str">
        <f>IF(SUMIF('4km_splits'!$B:$B,$B16,'4km_splits'!AM:AM)-L15&gt;0,TEXT(SUMIF('4km_splits'!$B:$B,$B16,'4km_splits'!AM:AM)-L15,"+ mm:ss"),TEXT(ABS(SUMIF('4km_splits'!$B:$B,$B16,'4km_splits'!AM:AM)-L15),"- mm:ss"))</f>
        <v>- 00:00</v>
      </c>
      <c r="M16" s="93" t="str">
        <f>IF(SUMIF('4km_splits'!$B:$B,$B16,'4km_splits'!AN:AN)-M15&gt;0,TEXT(SUMIF('4km_splits'!$B:$B,$B16,'4km_splits'!AN:AN)-M15,"+ mm:ss"),TEXT(ABS(SUMIF('4km_splits'!$B:$B,$B16,'4km_splits'!AN:AN)-M15),"- mm:ss"))</f>
        <v>- 00:00</v>
      </c>
      <c r="N16" s="93" t="str">
        <f>IF(SUMIF('4km_splits'!$B:$B,$B16,'4km_splits'!AO:AO)-N15&gt;0,TEXT(SUMIF('4km_splits'!$B:$B,$B16,'4km_splits'!AO:AO)-N15,"+ mm:ss"),TEXT(ABS(SUMIF('4km_splits'!$B:$B,$B16,'4km_splits'!AO:AO)-N15),"- mm:ss"))</f>
        <v>- 00:00</v>
      </c>
      <c r="O16" s="93" t="str">
        <f>IF(SUMIF('4km_splits'!$B:$B,$B16,'4km_splits'!AP:AP)-O15&gt;0,TEXT(SUMIF('4km_splits'!$B:$B,$B16,'4km_splits'!AP:AP)-O15,"+ mm:ss"),TEXT(ABS(SUMIF('4km_splits'!$B:$B,$B16,'4km_splits'!AP:AP)-O15),"- mm:ss"))</f>
        <v>- 00:00</v>
      </c>
      <c r="Q16" s="167"/>
      <c r="R16" s="168"/>
      <c r="T16" s="85" t="s">
        <v>389</v>
      </c>
    </row>
    <row r="17" spans="1:20" s="64" customFormat="1" x14ac:dyDescent="0.25">
      <c r="A17" s="38"/>
      <c r="B17" s="65"/>
      <c r="D17" s="40"/>
      <c r="E17" s="70">
        <f>SUMIF('4km_splits'!$B:$B,$B14,'4km_splits'!AF:AF)-E15</f>
        <v>0</v>
      </c>
      <c r="F17" s="70">
        <f>SUMIF('4km_splits'!$B:$B,$B14,'4km_splits'!AG:AG)-F15</f>
        <v>0</v>
      </c>
      <c r="G17" s="70">
        <f>SUMIF('4km_splits'!$B:$B,$B14,'4km_splits'!AH:AH)-G15</f>
        <v>0</v>
      </c>
      <c r="H17" s="70">
        <f>SUMIF('4km_splits'!$B:$B,$B14,'4km_splits'!AI:AI)-H15</f>
        <v>0</v>
      </c>
      <c r="I17" s="70">
        <f>SUMIF('4km_splits'!$B:$B,$B14,'4km_splits'!AJ:AJ)-I15</f>
        <v>0</v>
      </c>
      <c r="J17" s="70">
        <f>SUMIF('4km_splits'!$B:$B,$B14,'4km_splits'!AK:AK)-J15</f>
        <v>0</v>
      </c>
      <c r="K17" s="70">
        <f>SUMIF('4km_splits'!$B:$B,$B14,'4km_splits'!AL:AL)-K15</f>
        <v>0</v>
      </c>
      <c r="L17" s="70">
        <f>SUMIF('4km_splits'!$B:$B,$B14,'4km_splits'!AM:AM)-L15</f>
        <v>0</v>
      </c>
      <c r="M17" s="70">
        <f>SUMIF('4km_splits'!$B:$B,$B14,'4km_splits'!AN:AN)-M15</f>
        <v>0</v>
      </c>
      <c r="N17" s="70">
        <f>SUMIF('4km_splits'!$B:$B,$B14,'4km_splits'!AO:AO)-N15</f>
        <v>0</v>
      </c>
      <c r="O17" s="70">
        <f>SUMIF('4km_splits'!$B:$B,$B14,'4km_splits'!AP:AP)-O15</f>
        <v>0</v>
      </c>
      <c r="T17" s="85" t="s">
        <v>366</v>
      </c>
    </row>
    <row r="18" spans="1:20" s="38" customFormat="1" x14ac:dyDescent="0.25">
      <c r="A18" s="42"/>
      <c r="B18" s="55" t="s">
        <v>214</v>
      </c>
      <c r="C18" s="116" t="s">
        <v>241</v>
      </c>
      <c r="D18" s="40"/>
      <c r="E18" s="40"/>
      <c r="F18" s="40"/>
      <c r="O18" s="56" t="s">
        <v>244</v>
      </c>
      <c r="Q18" s="68"/>
      <c r="T18" s="85" t="s">
        <v>424</v>
      </c>
    </row>
    <row r="19" spans="1:20" s="42" customFormat="1" ht="15" customHeight="1" x14ac:dyDescent="0.25">
      <c r="B19" s="97" t="s">
        <v>212</v>
      </c>
      <c r="C19" s="98" t="s">
        <v>81</v>
      </c>
      <c r="D19" s="99"/>
      <c r="E19" s="97" t="s">
        <v>161</v>
      </c>
      <c r="F19" s="97" t="s">
        <v>162</v>
      </c>
      <c r="G19" s="97" t="s">
        <v>163</v>
      </c>
      <c r="H19" s="97" t="s">
        <v>164</v>
      </c>
      <c r="I19" s="97" t="s">
        <v>165</v>
      </c>
      <c r="J19" s="97" t="s">
        <v>166</v>
      </c>
      <c r="K19" s="97" t="s">
        <v>167</v>
      </c>
      <c r="L19" s="97" t="s">
        <v>168</v>
      </c>
      <c r="M19" s="97" t="s">
        <v>169</v>
      </c>
      <c r="N19" s="97" t="s">
        <v>170</v>
      </c>
      <c r="O19" s="97" t="s">
        <v>213</v>
      </c>
      <c r="P19" s="38"/>
      <c r="Q19" s="159" t="s">
        <v>225</v>
      </c>
      <c r="R19" s="159"/>
      <c r="S19" s="38"/>
      <c r="T19" s="85" t="s">
        <v>443</v>
      </c>
    </row>
    <row r="20" spans="1:20" s="42" customFormat="1" x14ac:dyDescent="0.25">
      <c r="B20" s="43" t="str">
        <f>IF($F$3="-","-",IF(VLOOKUP($F$3,'4km_splits'!C:G,5,0)="DNF","-",(IF(B21=1,,B21-1))))</f>
        <v>-</v>
      </c>
      <c r="C20" s="42" t="str">
        <f>IF(ISERROR(VLOOKUP(B20,'4km_splits'!B:D,3,0)),"-",VLOOKUP(B20,'4km_splits'!B:D,3,0))</f>
        <v>-</v>
      </c>
      <c r="E20" s="43">
        <f>IF($B20="rekord","-",SUMIF('4km_splits'!$B:$B,$B20,'4km_splits'!AQ:AQ))</f>
        <v>0</v>
      </c>
      <c r="F20" s="43">
        <f>IF($B20="rekord","-",SUMIF('4km_splits'!$B:$B,$B20,'4km_splits'!AR:AR))</f>
        <v>0</v>
      </c>
      <c r="G20" s="43">
        <f>IF($B20="rekord","-",SUMIF('4km_splits'!$B:$B,$B20,'4km_splits'!AS:AS))</f>
        <v>0</v>
      </c>
      <c r="H20" s="43">
        <f>IF($B20="rekord","-",SUMIF('4km_splits'!$B:$B,$B20,'4km_splits'!AT:AT))</f>
        <v>0</v>
      </c>
      <c r="I20" s="43">
        <f>IF($B20="rekord","-",SUMIF('4km_splits'!$B:$B,$B20,'4km_splits'!AU:AU))</f>
        <v>0</v>
      </c>
      <c r="J20" s="43">
        <f>IF($B20="rekord","-",SUMIF('4km_splits'!$B:$B,$B20,'4km_splits'!AV:AV))</f>
        <v>0</v>
      </c>
      <c r="K20" s="43">
        <f>IF($B20="rekord","-",SUMIF('4km_splits'!$B:$B,$B20,'4km_splits'!AW:AW))</f>
        <v>0</v>
      </c>
      <c r="L20" s="43">
        <f>IF($B20="rekord","-",SUMIF('4km_splits'!$B:$B,$B20,'4km_splits'!AX:AX))</f>
        <v>0</v>
      </c>
      <c r="M20" s="43">
        <f>IF($B20="rekord","-",SUMIF('4km_splits'!$B:$B,$B20,'4km_splits'!AY:AY))</f>
        <v>0</v>
      </c>
      <c r="N20" s="43">
        <f>IF($B20="rekord","-",SUMIF('4km_splits'!$B:$B,$B20,'4km_splits'!AZ:AZ))</f>
        <v>0</v>
      </c>
      <c r="O20" s="43">
        <f>IF($B20="rekord","-",SUMIF('4km_splits'!$B:$B,$B20,'4km_splits'!BA:BA))</f>
        <v>0</v>
      </c>
      <c r="P20" s="38"/>
      <c r="Q20" s="161"/>
      <c r="R20" s="162"/>
      <c r="S20" s="38"/>
      <c r="T20" s="85" t="s">
        <v>371</v>
      </c>
    </row>
    <row r="21" spans="1:20" s="42" customFormat="1" x14ac:dyDescent="0.25">
      <c r="B21" s="71" t="str">
        <f>IF($F$3="-","-",IF(VLOOKUP($F$3,'4km_splits'!C:G,5,0)="DNF","-",SUMIF('4km_splits'!C:C,$F$3,'4km_splits'!B:B)))</f>
        <v>-</v>
      </c>
      <c r="C21" s="72" t="str">
        <f>IF(ISERROR(VLOOKUP(B21,'4km_splits'!B:D,3,0)),"-",VLOOKUP(B21,'4km_splits'!B:D,3,0))</f>
        <v>-</v>
      </c>
      <c r="D21" s="73"/>
      <c r="E21" s="71">
        <f>SUMIF('4km_splits'!$B:$B,$B21,'4km_splits'!AQ:AQ)</f>
        <v>0</v>
      </c>
      <c r="F21" s="71">
        <f>SUMIF('4km_splits'!$B:$B,$B21,'4km_splits'!AR:AR)</f>
        <v>0</v>
      </c>
      <c r="G21" s="71">
        <f>SUMIF('4km_splits'!$B:$B,$B21,'4km_splits'!AS:AS)</f>
        <v>0</v>
      </c>
      <c r="H21" s="71">
        <f>SUMIF('4km_splits'!$B:$B,$B21,'4km_splits'!AT:AT)</f>
        <v>0</v>
      </c>
      <c r="I21" s="71">
        <f>SUMIF('4km_splits'!$B:$B,$B21,'4km_splits'!AU:AU)</f>
        <v>0</v>
      </c>
      <c r="J21" s="71">
        <f>SUMIF('4km_splits'!$B:$B,$B21,'4km_splits'!AV:AV)</f>
        <v>0</v>
      </c>
      <c r="K21" s="71">
        <f>SUMIF('4km_splits'!$B:$B,$B21,'4km_splits'!AW:AW)</f>
        <v>0</v>
      </c>
      <c r="L21" s="71">
        <f>SUMIF('4km_splits'!$B:$B,$B21,'4km_splits'!AX:AX)</f>
        <v>0</v>
      </c>
      <c r="M21" s="71">
        <f>SUMIF('4km_splits'!$B:$B,$B21,'4km_splits'!AY:AY)</f>
        <v>0</v>
      </c>
      <c r="N21" s="71">
        <f>SUMIF('4km_splits'!$B:$B,$B21,'4km_splits'!AZ:AZ)</f>
        <v>0</v>
      </c>
      <c r="O21" s="71">
        <f>SUMIF('4km_splits'!$B:$B,$B21,'4km_splits'!BA:BA)</f>
        <v>0</v>
      </c>
      <c r="P21" s="38"/>
      <c r="Q21" s="161"/>
      <c r="R21" s="162"/>
      <c r="S21" s="38"/>
      <c r="T21" s="85" t="s">
        <v>420</v>
      </c>
    </row>
    <row r="22" spans="1:20" s="42" customFormat="1" x14ac:dyDescent="0.25">
      <c r="A22" s="64"/>
      <c r="B22" s="43" t="str">
        <f>IF($F$3="-","-",IF(VLOOKUP($F$3,'4km_splits'!C:G,5,0)="DNF","-",B21+1))</f>
        <v>-</v>
      </c>
      <c r="C22" s="42" t="str">
        <f>IF(ISERROR(VLOOKUP(B22,'4km_splits'!B:D,3,0)),"-",VLOOKUP(B22,'4km_splits'!B:D,3,0))</f>
        <v>-</v>
      </c>
      <c r="D22" s="41"/>
      <c r="E22" s="43">
        <f>SUMIF('4km_splits'!$B:$B,$B22,'4km_splits'!AQ:AQ)</f>
        <v>0</v>
      </c>
      <c r="F22" s="43">
        <f>SUMIF('4km_splits'!$B:$B,$B22,'4km_splits'!AR:AR)</f>
        <v>0</v>
      </c>
      <c r="G22" s="43">
        <f>SUMIF('4km_splits'!$B:$B,$B22,'4km_splits'!AS:AS)</f>
        <v>0</v>
      </c>
      <c r="H22" s="43">
        <f>SUMIF('4km_splits'!$B:$B,$B22,'4km_splits'!AT:AT)</f>
        <v>0</v>
      </c>
      <c r="I22" s="43">
        <f>SUMIF('4km_splits'!$B:$B,$B22,'4km_splits'!AU:AU)</f>
        <v>0</v>
      </c>
      <c r="J22" s="43">
        <f>SUMIF('4km_splits'!$B:$B,$B22,'4km_splits'!AV:AV)</f>
        <v>0</v>
      </c>
      <c r="K22" s="43">
        <f>SUMIF('4km_splits'!$B:$B,$B22,'4km_splits'!AW:AW)</f>
        <v>0</v>
      </c>
      <c r="L22" s="43">
        <f>SUMIF('4km_splits'!$B:$B,$B22,'4km_splits'!AX:AX)</f>
        <v>0</v>
      </c>
      <c r="M22" s="43">
        <f>SUMIF('4km_splits'!$B:$B,$B22,'4km_splits'!AY:AY)</f>
        <v>0</v>
      </c>
      <c r="N22" s="43">
        <f>SUMIF('4km_splits'!$B:$B,$B22,'4km_splits'!AZ:AZ)</f>
        <v>0</v>
      </c>
      <c r="O22" s="43">
        <f>SUMIF('4km_splits'!$B:$B,$B22,'4km_splits'!BA:BA)</f>
        <v>0</v>
      </c>
      <c r="P22" s="38"/>
      <c r="Q22" s="163"/>
      <c r="R22" s="164"/>
      <c r="S22" s="38"/>
      <c r="T22" s="85" t="s">
        <v>439</v>
      </c>
    </row>
    <row r="23" spans="1:20" s="64" customFormat="1" x14ac:dyDescent="0.25">
      <c r="A23" s="38"/>
      <c r="B23" s="40"/>
      <c r="C23" s="40"/>
      <c r="D23" s="40"/>
      <c r="E23" s="65">
        <f>-E21</f>
        <v>0</v>
      </c>
      <c r="F23" s="65">
        <f t="shared" ref="F23:O23" si="0">-F21</f>
        <v>0</v>
      </c>
      <c r="G23" s="65">
        <f t="shared" si="0"/>
        <v>0</v>
      </c>
      <c r="H23" s="65">
        <f t="shared" si="0"/>
        <v>0</v>
      </c>
      <c r="I23" s="65">
        <f t="shared" si="0"/>
        <v>0</v>
      </c>
      <c r="J23" s="65">
        <f t="shared" si="0"/>
        <v>0</v>
      </c>
      <c r="K23" s="65">
        <f t="shared" si="0"/>
        <v>0</v>
      </c>
      <c r="L23" s="65">
        <f t="shared" si="0"/>
        <v>0</v>
      </c>
      <c r="M23" s="65">
        <f t="shared" si="0"/>
        <v>0</v>
      </c>
      <c r="N23" s="65">
        <f t="shared" si="0"/>
        <v>0</v>
      </c>
      <c r="O23" s="65">
        <f t="shared" si="0"/>
        <v>0</v>
      </c>
      <c r="Q23" s="66"/>
      <c r="R23" s="66"/>
      <c r="T23" s="85" t="s">
        <v>362</v>
      </c>
    </row>
    <row r="24" spans="1:20" s="38" customFormat="1" x14ac:dyDescent="0.25">
      <c r="A24" s="37"/>
      <c r="B24" s="55" t="s">
        <v>217</v>
      </c>
      <c r="C24" s="117" t="s">
        <v>243</v>
      </c>
      <c r="D24" s="40"/>
      <c r="O24" s="56" t="s">
        <v>245</v>
      </c>
      <c r="Q24" s="67"/>
      <c r="R24" s="67"/>
      <c r="T24" s="85" t="s">
        <v>445</v>
      </c>
    </row>
    <row r="25" spans="1:20" x14ac:dyDescent="0.25">
      <c r="B25" s="97" t="s">
        <v>212</v>
      </c>
      <c r="C25" s="98" t="s">
        <v>81</v>
      </c>
      <c r="D25" s="99"/>
      <c r="E25" s="100" t="s">
        <v>188</v>
      </c>
      <c r="F25" s="100" t="s">
        <v>200</v>
      </c>
      <c r="G25" s="100" t="s">
        <v>201</v>
      </c>
      <c r="H25" s="100" t="s">
        <v>202</v>
      </c>
      <c r="I25" s="100" t="s">
        <v>218</v>
      </c>
      <c r="J25" s="100" t="s">
        <v>219</v>
      </c>
      <c r="K25" s="100" t="s">
        <v>220</v>
      </c>
      <c r="L25" s="100" t="s">
        <v>221</v>
      </c>
      <c r="M25" s="100" t="s">
        <v>222</v>
      </c>
      <c r="N25" s="100" t="s">
        <v>223</v>
      </c>
      <c r="O25" s="100" t="s">
        <v>224</v>
      </c>
      <c r="P25" s="42"/>
      <c r="Q25" s="159" t="s">
        <v>226</v>
      </c>
      <c r="R25" s="159"/>
      <c r="S25" s="42"/>
      <c r="T25" s="85" t="s">
        <v>380</v>
      </c>
    </row>
    <row r="26" spans="1:20" x14ac:dyDescent="0.25">
      <c r="B26" s="43" t="str">
        <f>IF($F$3="-","-",IF(VLOOKUP($F$3,'4km_splits'!C:G,5,0)="DNF","-",(IF(B27=1,0,B27-1))))</f>
        <v>-</v>
      </c>
      <c r="C26" s="42" t="str">
        <f>IF(ISERROR(VLOOKUP(B26,'4km_splits'!B:D,3,0)),"-",VLOOKUP(B26,'4km_splits'!B:D,3,0))</f>
        <v>-</v>
      </c>
      <c r="D26" s="42"/>
      <c r="E26" s="44">
        <f>SUMIF('4km_splits'!$B:$B,$B26,'4km_splits'!J:J)/4.125</f>
        <v>0</v>
      </c>
      <c r="F26" s="44">
        <f>SUMIF('4km_splits'!$B:$B,$B26,'4km_splits'!K:K)/4</f>
        <v>0</v>
      </c>
      <c r="G26" s="44">
        <f>SUMIF('4km_splits'!$B:$B,$B26,'4km_splits'!L:L)/4</f>
        <v>0</v>
      </c>
      <c r="H26" s="44">
        <f>SUMIF('4km_splits'!$B:$B,$B26,'4km_splits'!M:M)/4</f>
        <v>0</v>
      </c>
      <c r="I26" s="44">
        <f>SUMIF('4km_splits'!$B:$B,$B26,'4km_splits'!N:N)/4</f>
        <v>0</v>
      </c>
      <c r="J26" s="44">
        <f>SUMIF('4km_splits'!$B:$B,$B26,'4km_splits'!O:O)/4</f>
        <v>0</v>
      </c>
      <c r="K26" s="44">
        <f>SUMIF('4km_splits'!$B:$B,$B26,'4km_splits'!P:P)/4</f>
        <v>0</v>
      </c>
      <c r="L26" s="44">
        <f>SUMIF('4km_splits'!$B:$B,$B26,'4km_splits'!Q:Q)/4</f>
        <v>0</v>
      </c>
      <c r="M26" s="44">
        <f>SUMIF('4km_splits'!$B:$B,$B26,'4km_splits'!R:R)/4</f>
        <v>0</v>
      </c>
      <c r="N26" s="44">
        <f>SUMIF('4km_splits'!$B:$B,$B26,'4km_splits'!S:S)/4</f>
        <v>0</v>
      </c>
      <c r="O26" s="44">
        <f>SUMIF('4km_splits'!$B:$B,$B26,'4km_splits'!T:T)/2</f>
        <v>0</v>
      </c>
      <c r="P26" s="42"/>
      <c r="Q26" s="161"/>
      <c r="R26" s="162"/>
      <c r="S26" s="42"/>
      <c r="T26" s="85" t="s">
        <v>407</v>
      </c>
    </row>
    <row r="27" spans="1:20" s="38" customFormat="1" x14ac:dyDescent="0.25">
      <c r="A27" s="37"/>
      <c r="B27" s="71" t="str">
        <f>IF($F$3="-","-",IF(VLOOKUP($F$3,'4km_splits'!C:G,5,0)="DNF","-",SUMIF('4km_splits'!C:C,$F$3,'4km_splits'!B:B)))</f>
        <v>-</v>
      </c>
      <c r="C27" s="72" t="str">
        <f>IF(ISERROR(VLOOKUP(B27,'4km_splits'!B:D,3,0)),"-",VLOOKUP(B27,'4km_splits'!B:D,3,0))</f>
        <v>-</v>
      </c>
      <c r="D27" s="73"/>
      <c r="E27" s="74">
        <f>SUMIF('4km_splits'!$B:$B,$B27,'4km_splits'!J:J)/4.125</f>
        <v>0</v>
      </c>
      <c r="F27" s="74">
        <f>SUMIF('4km_splits'!$B:$B,$B27,'4km_splits'!K:K)/4</f>
        <v>0</v>
      </c>
      <c r="G27" s="74">
        <f>SUMIF('4km_splits'!$B:$B,$B27,'4km_splits'!L:L)/4</f>
        <v>0</v>
      </c>
      <c r="H27" s="74">
        <f>SUMIF('4km_splits'!$B:$B,$B27,'4km_splits'!M:M)/4</f>
        <v>0</v>
      </c>
      <c r="I27" s="74">
        <f>SUMIF('4km_splits'!$B:$B,$B27,'4km_splits'!N:N)/4</f>
        <v>0</v>
      </c>
      <c r="J27" s="74">
        <f>SUMIF('4km_splits'!$B:$B,$B27,'4km_splits'!O:O)/4</f>
        <v>0</v>
      </c>
      <c r="K27" s="74">
        <f>SUMIF('4km_splits'!$B:$B,$B27,'4km_splits'!P:P)/4</f>
        <v>0</v>
      </c>
      <c r="L27" s="74">
        <f>SUMIF('4km_splits'!$B:$B,$B27,'4km_splits'!Q:Q)/4</f>
        <v>0</v>
      </c>
      <c r="M27" s="74">
        <f>SUMIF('4km_splits'!$B:$B,$B27,'4km_splits'!R:R)/4</f>
        <v>0</v>
      </c>
      <c r="N27" s="74">
        <f>SUMIF('4km_splits'!$B:$B,$B27,'4km_splits'!S:S)/4</f>
        <v>0</v>
      </c>
      <c r="O27" s="74">
        <f>SUMIF('4km_splits'!$B:$B,$B27,'4km_splits'!T:T)/2</f>
        <v>0</v>
      </c>
      <c r="P27" s="42"/>
      <c r="Q27" s="161"/>
      <c r="R27" s="162"/>
      <c r="S27" s="42"/>
      <c r="T27" s="85" t="s">
        <v>402</v>
      </c>
    </row>
    <row r="28" spans="1:20" s="38" customFormat="1" ht="12.75" customHeight="1" x14ac:dyDescent="0.25">
      <c r="A28" s="37"/>
      <c r="B28" s="43" t="str">
        <f>IF($F$3="-","-",IF(VLOOKUP($F$3,'4km_splits'!C:G,5,0)="DNF","-",B27+1))</f>
        <v>-</v>
      </c>
      <c r="C28" s="42" t="str">
        <f>IF(ISERROR(VLOOKUP(B28,'4km_splits'!B:D,3,0)),"-",VLOOKUP(B28,'4km_splits'!B:D,3,0))</f>
        <v>-</v>
      </c>
      <c r="D28" s="41"/>
      <c r="E28" s="44">
        <f>SUMIF('4km_splits'!$B:$B,$B28,'4km_splits'!J:J)/4.125</f>
        <v>0</v>
      </c>
      <c r="F28" s="44">
        <f>SUMIF('4km_splits'!$B:$B,$B28,'4km_splits'!K:K)/4</f>
        <v>0</v>
      </c>
      <c r="G28" s="44">
        <f>SUMIF('4km_splits'!$B:$B,$B28,'4km_splits'!L:L)/4</f>
        <v>0</v>
      </c>
      <c r="H28" s="44">
        <f>SUMIF('4km_splits'!$B:$B,$B28,'4km_splits'!M:M)/4</f>
        <v>0</v>
      </c>
      <c r="I28" s="44">
        <f>SUMIF('4km_splits'!$B:$B,$B28,'4km_splits'!N:N)/4</f>
        <v>0</v>
      </c>
      <c r="J28" s="44">
        <f>SUMIF('4km_splits'!$B:$B,$B28,'4km_splits'!O:O)/4</f>
        <v>0</v>
      </c>
      <c r="K28" s="44">
        <f>SUMIF('4km_splits'!$B:$B,$B28,'4km_splits'!P:P)/4</f>
        <v>0</v>
      </c>
      <c r="L28" s="44">
        <f>SUMIF('4km_splits'!$B:$B,$B28,'4km_splits'!Q:Q)/4</f>
        <v>0</v>
      </c>
      <c r="M28" s="44">
        <f>SUMIF('4km_splits'!$B:$B,$B28,'4km_splits'!R:R)/4</f>
        <v>0</v>
      </c>
      <c r="N28" s="44">
        <f>SUMIF('4km_splits'!$B:$B,$B28,'4km_splits'!S:S)/4</f>
        <v>0</v>
      </c>
      <c r="O28" s="44">
        <f>SUMIF('4km_splits'!$B:$B,$B28,'4km_splits'!T:T)/2</f>
        <v>0</v>
      </c>
      <c r="P28" s="42"/>
      <c r="Q28" s="163"/>
      <c r="R28" s="164"/>
      <c r="S28" s="42"/>
      <c r="T28" s="85" t="s">
        <v>403</v>
      </c>
    </row>
    <row r="29" spans="1:20" s="38" customFormat="1" x14ac:dyDescent="0.25">
      <c r="A29" s="37"/>
      <c r="B29" s="63" t="s">
        <v>215</v>
      </c>
      <c r="C29" s="64"/>
      <c r="D29" s="40"/>
      <c r="E29" s="70">
        <f>IF(E27=0,0,E27-$O$15/42.195)</f>
        <v>0</v>
      </c>
      <c r="F29" s="70">
        <f t="shared" ref="F29:O29" si="1">IF(F27=0,0,F27-$O$15/42.195)</f>
        <v>0</v>
      </c>
      <c r="G29" s="70">
        <f t="shared" si="1"/>
        <v>0</v>
      </c>
      <c r="H29" s="70">
        <f t="shared" si="1"/>
        <v>0</v>
      </c>
      <c r="I29" s="70">
        <f t="shared" si="1"/>
        <v>0</v>
      </c>
      <c r="J29" s="70">
        <f t="shared" si="1"/>
        <v>0</v>
      </c>
      <c r="K29" s="70">
        <f t="shared" si="1"/>
        <v>0</v>
      </c>
      <c r="L29" s="70">
        <f t="shared" si="1"/>
        <v>0</v>
      </c>
      <c r="M29" s="70">
        <f t="shared" si="1"/>
        <v>0</v>
      </c>
      <c r="N29" s="70">
        <f t="shared" si="1"/>
        <v>0</v>
      </c>
      <c r="O29" s="70">
        <f t="shared" si="1"/>
        <v>0</v>
      </c>
      <c r="P29" s="64"/>
      <c r="Q29" s="64"/>
      <c r="R29" s="64"/>
      <c r="S29" s="64"/>
      <c r="T29" s="85" t="s">
        <v>416</v>
      </c>
    </row>
    <row r="30" spans="1:20" s="38" customFormat="1" x14ac:dyDescent="0.25">
      <c r="A30" s="37"/>
      <c r="B30" s="63"/>
      <c r="C30" s="64"/>
      <c r="D30" s="4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4"/>
      <c r="Q30" s="64"/>
      <c r="R30" s="64"/>
      <c r="S30" s="64"/>
      <c r="T30" s="85" t="s">
        <v>361</v>
      </c>
    </row>
    <row r="31" spans="1:20" s="38" customFormat="1" ht="16.5" thickBot="1" x14ac:dyDescent="0.3">
      <c r="A31" s="37"/>
      <c r="B31" s="155" t="s">
        <v>239</v>
      </c>
      <c r="C31" s="155"/>
      <c r="D31" s="37"/>
      <c r="E31" s="37"/>
      <c r="F31" s="37"/>
      <c r="G31" s="37"/>
      <c r="H31" s="37"/>
      <c r="I31" s="37"/>
      <c r="J31" s="37"/>
      <c r="K31" s="37"/>
      <c r="L31" s="122" t="s">
        <v>249</v>
      </c>
      <c r="Q31" s="120"/>
      <c r="R31" s="121" t="str">
        <f>IF($F$3="-","-",IF(VLOOKUP($F$3,'4km_splits'!C:G,5,0)="DNF","-",SUMIF('4km_splits'!C:C,$F$3,'4km_splits'!B:B)))</f>
        <v>-</v>
      </c>
      <c r="S31" s="82">
        <f>IF(ISERROR(RANK(R31,$R$31:$R$33,1)),0,RANK(R31,$R$31:$R$33,1))</f>
        <v>0</v>
      </c>
      <c r="T31" s="85" t="s">
        <v>447</v>
      </c>
    </row>
    <row r="32" spans="1:20" s="64" customFormat="1" ht="13.5" thickBot="1" x14ac:dyDescent="0.3">
      <c r="A32" s="37"/>
      <c r="B32" s="118" t="s">
        <v>261</v>
      </c>
      <c r="C32" s="37"/>
      <c r="D32" s="37"/>
      <c r="E32" s="37"/>
      <c r="F32" s="37"/>
      <c r="G32" s="37"/>
      <c r="H32" s="37"/>
      <c r="I32" s="37"/>
      <c r="L32" s="122" t="s">
        <v>231</v>
      </c>
      <c r="M32" s="152" t="s">
        <v>230</v>
      </c>
      <c r="N32" s="153"/>
      <c r="O32" s="154"/>
      <c r="P32" s="37"/>
      <c r="Q32" s="121" t="str">
        <f>IF(ISBLANK(M32),"-",IF(OR(M32="tady vyber jméno",M32="rekord"),"-",VALUE(LEFT(RIGHT(M32,LEN(M32)-SEARCH("(",M32)),LEN(RIGHT(M32,LEN(M32)-SEARCH("(",M32)))-1))))</f>
        <v>-</v>
      </c>
      <c r="R32" s="120" t="str">
        <f>IF($Q$32="-","-",IF(VLOOKUP($Q$32,'4km_splits'!C:G,5,0)="DNF","-",SUMIF('4km_splits'!C:C,$Q$32,'4km_splits'!B:B)))</f>
        <v>-</v>
      </c>
      <c r="S32" s="82">
        <f>IF(ISERROR(RANK(R32,$R$31:$R$33,1)),0,RANK(R32,$R$31:$R$33,1))</f>
        <v>0</v>
      </c>
      <c r="T32" s="85" t="s">
        <v>405</v>
      </c>
    </row>
    <row r="33" spans="1:20" s="38" customFormat="1" ht="13.5" thickBot="1" x14ac:dyDescent="0.3">
      <c r="A33" s="37"/>
      <c r="B33" s="118" t="s">
        <v>251</v>
      </c>
      <c r="C33" s="37"/>
      <c r="D33" s="37"/>
      <c r="E33" s="37"/>
      <c r="F33" s="37"/>
      <c r="G33" s="37"/>
      <c r="H33" s="37"/>
      <c r="I33" s="37"/>
      <c r="L33" s="122" t="s">
        <v>232</v>
      </c>
      <c r="M33" s="152" t="s">
        <v>230</v>
      </c>
      <c r="N33" s="153"/>
      <c r="O33" s="154"/>
      <c r="Q33" s="121" t="str">
        <f>IF(ISBLANK(M33),"-",IF(OR(M33="tady vyber jméno",M33="rekord"),"-",VALUE(LEFT(RIGHT(M33,LEN(M33)-SEARCH("(",M33)),LEN(RIGHT(M33,LEN(M33)-SEARCH("(",M33)))-1))))</f>
        <v>-</v>
      </c>
      <c r="R33" s="120" t="str">
        <f>IF($Q$33="-","-",IF(VLOOKUP($Q$33,'4km_splits'!C:G,5,0)="DNF","-",SUMIF('4km_splits'!C:C,$Q$33,'4km_splits'!B:B)))</f>
        <v>-</v>
      </c>
      <c r="S33" s="82">
        <f>IF(ISERROR(RANK(R33,$R$31:$R$33,1)),0,RANK(R33,$R$31:$R$33,1))</f>
        <v>0</v>
      </c>
      <c r="T33" s="85" t="s">
        <v>353</v>
      </c>
    </row>
    <row r="34" spans="1:20" s="38" customFormat="1" ht="12.75" customHeight="1" x14ac:dyDescent="0.25">
      <c r="A34" s="37"/>
      <c r="B34" s="123" t="s">
        <v>248</v>
      </c>
      <c r="H34" s="37"/>
      <c r="I34" s="37"/>
      <c r="T34" s="85" t="s">
        <v>391</v>
      </c>
    </row>
    <row r="35" spans="1:20" s="38" customFormat="1" x14ac:dyDescent="0.25">
      <c r="A35" s="37"/>
      <c r="S35" s="37"/>
      <c r="T35" s="85" t="s">
        <v>397</v>
      </c>
    </row>
    <row r="36" spans="1:20" s="38" customFormat="1" x14ac:dyDescent="0.25">
      <c r="A36" s="37"/>
      <c r="B36" s="55" t="s">
        <v>185</v>
      </c>
      <c r="D36" s="40"/>
      <c r="E36" s="40"/>
      <c r="F36" s="40"/>
      <c r="O36" s="56" t="s">
        <v>250</v>
      </c>
      <c r="S36" s="37"/>
      <c r="T36" s="85" t="s">
        <v>419</v>
      </c>
    </row>
    <row r="37" spans="1:20" s="38" customFormat="1" x14ac:dyDescent="0.25">
      <c r="A37" s="37"/>
      <c r="B37" s="60" t="s">
        <v>212</v>
      </c>
      <c r="C37" s="61" t="s">
        <v>81</v>
      </c>
      <c r="D37" s="62"/>
      <c r="E37" s="109">
        <v>4</v>
      </c>
      <c r="F37" s="109">
        <v>8</v>
      </c>
      <c r="G37" s="109">
        <v>12</v>
      </c>
      <c r="H37" s="109">
        <v>16</v>
      </c>
      <c r="I37" s="109">
        <v>20</v>
      </c>
      <c r="J37" s="109">
        <v>24</v>
      </c>
      <c r="K37" s="109">
        <v>28</v>
      </c>
      <c r="L37" s="109">
        <v>32</v>
      </c>
      <c r="M37" s="109">
        <v>36</v>
      </c>
      <c r="N37" s="109">
        <v>40</v>
      </c>
      <c r="O37" s="109">
        <v>42</v>
      </c>
      <c r="P37" s="37"/>
      <c r="Q37" s="109"/>
      <c r="R37" s="109"/>
      <c r="S37" s="37"/>
      <c r="T37" s="85" t="s">
        <v>430</v>
      </c>
    </row>
    <row r="38" spans="1:20" s="64" customFormat="1" x14ac:dyDescent="0.25">
      <c r="A38" s="37"/>
      <c r="B38" s="106" t="str">
        <f>IF(MAX(S31:S33)=0,"-",SUMIF(S$31:S$33,1,R$31:R$33)/COUNTIF(S$31:S$33,1))</f>
        <v>-</v>
      </c>
      <c r="C38" s="42" t="str">
        <f>IF(ISERROR(VLOOKUP(B38,'4km_splits'!B:D,3,0)),"-",VLOOKUP(B38,'4km_splits'!B:D,3,0))</f>
        <v>-</v>
      </c>
      <c r="D38" s="42"/>
      <c r="E38" s="108">
        <f>SUMIF('4km_splits'!$B:$B,$B38,'4km_splits'!AF:AF)</f>
        <v>0</v>
      </c>
      <c r="F38" s="108">
        <f>SUMIF('4km_splits'!$B:$B,$B38,'4km_splits'!AG:AG)</f>
        <v>0</v>
      </c>
      <c r="G38" s="108">
        <f>SUMIF('4km_splits'!$B:$B,$B38,'4km_splits'!AH:AH)</f>
        <v>0</v>
      </c>
      <c r="H38" s="108">
        <f>SUMIF('4km_splits'!$B:$B,$B38,'4km_splits'!AI:AI)</f>
        <v>0</v>
      </c>
      <c r="I38" s="108">
        <f>SUMIF('4km_splits'!$B:$B,$B38,'4km_splits'!AJ:AJ)</f>
        <v>0</v>
      </c>
      <c r="J38" s="108">
        <f>SUMIF('4km_splits'!$B:$B,$B38,'4km_splits'!AK:AK)</f>
        <v>0</v>
      </c>
      <c r="K38" s="108">
        <f>SUMIF('4km_splits'!$B:$B,$B38,'4km_splits'!AL:AL)</f>
        <v>0</v>
      </c>
      <c r="L38" s="108">
        <f>SUMIF('4km_splits'!$B:$B,$B38,'4km_splits'!AM:AM)</f>
        <v>0</v>
      </c>
      <c r="M38" s="108">
        <f>SUMIF('4km_splits'!$B:$B,$B38,'4km_splits'!AN:AN)</f>
        <v>0</v>
      </c>
      <c r="N38" s="108">
        <f>SUMIF('4km_splits'!$B:$B,$B38,'4km_splits'!AO:AO)</f>
        <v>0</v>
      </c>
      <c r="O38" s="108">
        <f>SUMIF('4km_splits'!$B:$B,$B38,'4km_splits'!AP:AP)</f>
        <v>0</v>
      </c>
      <c r="P38" s="37"/>
      <c r="Q38" s="37"/>
      <c r="R38" s="37"/>
      <c r="S38" s="37"/>
      <c r="T38" s="85" t="s">
        <v>437</v>
      </c>
    </row>
    <row r="39" spans="1:20" s="38" customFormat="1" x14ac:dyDescent="0.25">
      <c r="A39" s="37"/>
      <c r="B39" s="107" t="str">
        <f>IF(MAX(S31:S33)&lt;=1,"-",SUMIF(S$31:S$33,2,R$31:R$33)/COUNTIF(S$31:S$33,2))</f>
        <v>-</v>
      </c>
      <c r="C39" s="69" t="str">
        <f>IF(ISERROR(VLOOKUP(B39,'4km_splits'!B:D,3,0)),"-",VLOOKUP(B39,'4km_splits'!B:D,3,0))</f>
        <v>-</v>
      </c>
      <c r="D39" s="91"/>
      <c r="E39" s="119">
        <f>IF($B39="-",0,IF(SUMIF('4km_splits'!$B:$B,$B39,'4km_splits'!AF:AF)-E$38&gt;=0,TEXT(SUMIF('4km_splits'!$B:$B,$B39,'4km_splits'!AF:AF)-E$38,"+mm:ss"),TEXT(ABS(SUMIF('4km_splits'!$B:$B,$B39,'4km_splits'!AF:AF)-E$38),"-mm:ss")))</f>
        <v>0</v>
      </c>
      <c r="F39" s="119">
        <f>IF($B39="-",0,IF(SUMIF('4km_splits'!$B:$B,$B39,'4km_splits'!AG:AG)-F$38&gt;=0,TEXT(SUMIF('4km_splits'!$B:$B,$B39,'4km_splits'!AG:AG)-F$38,"+mm:ss"),TEXT(ABS(SUMIF('4km_splits'!$B:$B,$B39,'4km_splits'!AG:AG)-F$38),"-mm:ss")))</f>
        <v>0</v>
      </c>
      <c r="G39" s="119">
        <f>IF($B39="-",0,IF(SUMIF('4km_splits'!$B:$B,$B39,'4km_splits'!AH:AH)-G$38&gt;=0,TEXT(SUMIF('4km_splits'!$B:$B,$B39,'4km_splits'!AH:AH)-G$38,"+mm:ss"),TEXT(ABS(SUMIF('4km_splits'!$B:$B,$B39,'4km_splits'!AH:AH)-G$38),"-mm:ss")))</f>
        <v>0</v>
      </c>
      <c r="H39" s="119">
        <f>IF($B39="-",0,IF(SUMIF('4km_splits'!$B:$B,$B39,'4km_splits'!AI:AI)-H$38&gt;=0,TEXT(SUMIF('4km_splits'!$B:$B,$B39,'4km_splits'!AI:AI)-H$38,"+mm:ss"),TEXT(ABS(SUMIF('4km_splits'!$B:$B,$B39,'4km_splits'!AI:AI)-H$38),"-mm:ss")))</f>
        <v>0</v>
      </c>
      <c r="I39" s="119">
        <f>IF($B39="-",0,IF(SUMIF('4km_splits'!$B:$B,$B39,'4km_splits'!AJ:AJ)-I$38&gt;=0,TEXT(SUMIF('4km_splits'!$B:$B,$B39,'4km_splits'!AJ:AJ)-I$38,"+mm:ss"),TEXT(ABS(SUMIF('4km_splits'!$B:$B,$B39,'4km_splits'!AJ:AJ)-I$38),"-mm:ss")))</f>
        <v>0</v>
      </c>
      <c r="J39" s="119">
        <f>IF($B39="-",0,IF(SUMIF('4km_splits'!$B:$B,$B39,'4km_splits'!AK:AK)-J$38&gt;=0,TEXT(SUMIF('4km_splits'!$B:$B,$B39,'4km_splits'!AK:AK)-J$38,"+mm:ss"),TEXT(ABS(SUMIF('4km_splits'!$B:$B,$B39,'4km_splits'!AK:AK)-J$38),"-mm:ss")))</f>
        <v>0</v>
      </c>
      <c r="K39" s="119">
        <f>IF($B39="-",0,IF(SUMIF('4km_splits'!$B:$B,$B39,'4km_splits'!AL:AL)-K$38&gt;=0,TEXT(SUMIF('4km_splits'!$B:$B,$B39,'4km_splits'!AL:AL)-K$38,"+mm:ss"),TEXT(ABS(SUMIF('4km_splits'!$B:$B,$B39,'4km_splits'!AL:AL)-K$38),"-mm:ss")))</f>
        <v>0</v>
      </c>
      <c r="L39" s="119">
        <f>IF($B39="-",0,IF(SUMIF('4km_splits'!$B:$B,$B39,'4km_splits'!AM:AM)-L$38&gt;=0,TEXT(SUMIF('4km_splits'!$B:$B,$B39,'4km_splits'!AM:AM)-L$38,"+mm:ss"),TEXT(ABS(SUMIF('4km_splits'!$B:$B,$B39,'4km_splits'!AM:AM)-L$38),"-mm:ss")))</f>
        <v>0</v>
      </c>
      <c r="M39" s="119">
        <f>IF($B39="-",0,IF(SUMIF('4km_splits'!$B:$B,$B39,'4km_splits'!AN:AN)-M$38&gt;=0,TEXT(SUMIF('4km_splits'!$B:$B,$B39,'4km_splits'!AN:AN)-M$38,"+mm:ss"),TEXT(ABS(SUMIF('4km_splits'!$B:$B,$B39,'4km_splits'!AN:AN)-M$38),"-mm:ss")))</f>
        <v>0</v>
      </c>
      <c r="N39" s="119">
        <f>IF($B39="-",0,IF(SUMIF('4km_splits'!$B:$B,$B39,'4km_splits'!AO:AO)-N$38&gt;=0,TEXT(SUMIF('4km_splits'!$B:$B,$B39,'4km_splits'!AO:AO)-N$38,"+mm:ss"),TEXT(ABS(SUMIF('4km_splits'!$B:$B,$B39,'4km_splits'!AO:AO)-N$38),"-mm:ss")))</f>
        <v>0</v>
      </c>
      <c r="O39" s="119">
        <f>IF($B39="-",0,IF(SUMIF('4km_splits'!$B:$B,$B39,'4km_splits'!AP:AP)-O$38&gt;=0,TEXT(SUMIF('4km_splits'!$B:$B,$B39,'4km_splits'!AP:AP)-O$38,"+mm:ss"),TEXT(ABS(SUMIF('4km_splits'!$B:$B,$B39,'4km_splits'!AP:AP)-O$38),"-mm:ss")))</f>
        <v>0</v>
      </c>
      <c r="P39" s="37"/>
      <c r="Q39" s="37"/>
      <c r="R39" s="37"/>
      <c r="S39" s="37"/>
      <c r="T39" s="85" t="s">
        <v>456</v>
      </c>
    </row>
    <row r="40" spans="1:20" s="42" customFormat="1" ht="15" customHeight="1" x14ac:dyDescent="0.25">
      <c r="A40" s="37"/>
      <c r="B40" s="106" t="str">
        <f>IF(MAX(S31:S33)&lt;=2,"-",SUMIF(S$31:S$33,3,R$31:R$33)/COUNTIF(S$31:S$33,3))</f>
        <v>-</v>
      </c>
      <c r="C40" s="42" t="str">
        <f>IF(ISERROR(VLOOKUP(B40,'4km_splits'!B:D,3,0)),"-",VLOOKUP(B40,'4km_splits'!B:D,3,0))</f>
        <v>-</v>
      </c>
      <c r="D40" s="41"/>
      <c r="E40" s="119">
        <f>IF($B40="-",0,IF(SUMIF('4km_splits'!$B:$B,$B40,'4km_splits'!AF:AF)-E$38&gt;=0,TEXT(SUMIF('4km_splits'!$B:$B,$B40,'4km_splits'!AF:AF)-E$38,"+mm:ss"),TEXT(ABS(SUMIF('4km_splits'!$B:$B,$B40,'4km_splits'!AF:AF)-E$38),"-mm:ss")))</f>
        <v>0</v>
      </c>
      <c r="F40" s="119">
        <f>IF($B40="-",0,IF(SUMIF('4km_splits'!$B:$B,$B40,'4km_splits'!AG:AG)-F$38&gt;=0,TEXT(SUMIF('4km_splits'!$B:$B,$B40,'4km_splits'!AG:AG)-F$38,"+mm:ss"),TEXT(ABS(SUMIF('4km_splits'!$B:$B,$B40,'4km_splits'!AG:AG)-F$38),"-mm:ss")))</f>
        <v>0</v>
      </c>
      <c r="G40" s="119">
        <f>IF($B40="-",0,IF(SUMIF('4km_splits'!$B:$B,$B40,'4km_splits'!AH:AH)-G$38&gt;=0,TEXT(SUMIF('4km_splits'!$B:$B,$B40,'4km_splits'!AH:AH)-G$38,"+mm:ss"),TEXT(ABS(SUMIF('4km_splits'!$B:$B,$B40,'4km_splits'!AH:AH)-G$38),"-mm:ss")))</f>
        <v>0</v>
      </c>
      <c r="H40" s="119">
        <f>IF($B40="-",0,IF(SUMIF('4km_splits'!$B:$B,$B40,'4km_splits'!AI:AI)-H$38&gt;=0,TEXT(SUMIF('4km_splits'!$B:$B,$B40,'4km_splits'!AI:AI)-H$38,"+mm:ss"),TEXT(ABS(SUMIF('4km_splits'!$B:$B,$B40,'4km_splits'!AI:AI)-H$38),"-mm:ss")))</f>
        <v>0</v>
      </c>
      <c r="I40" s="119">
        <f>IF($B40="-",0,IF(SUMIF('4km_splits'!$B:$B,$B40,'4km_splits'!AJ:AJ)-I$38&gt;=0,TEXT(SUMIF('4km_splits'!$B:$B,$B40,'4km_splits'!AJ:AJ)-I$38,"+mm:ss"),TEXT(ABS(SUMIF('4km_splits'!$B:$B,$B40,'4km_splits'!AJ:AJ)-I$38),"-mm:ss")))</f>
        <v>0</v>
      </c>
      <c r="J40" s="119">
        <f>IF($B40="-",0,IF(SUMIF('4km_splits'!$B:$B,$B40,'4km_splits'!AK:AK)-J$38&gt;=0,TEXT(SUMIF('4km_splits'!$B:$B,$B40,'4km_splits'!AK:AK)-J$38,"+mm:ss"),TEXT(ABS(SUMIF('4km_splits'!$B:$B,$B40,'4km_splits'!AK:AK)-J$38),"-mm:ss")))</f>
        <v>0</v>
      </c>
      <c r="K40" s="119">
        <f>IF($B40="-",0,IF(SUMIF('4km_splits'!$B:$B,$B40,'4km_splits'!AL:AL)-K$38&gt;=0,TEXT(SUMIF('4km_splits'!$B:$B,$B40,'4km_splits'!AL:AL)-K$38,"+mm:ss"),TEXT(ABS(SUMIF('4km_splits'!$B:$B,$B40,'4km_splits'!AL:AL)-K$38),"-mm:ss")))</f>
        <v>0</v>
      </c>
      <c r="L40" s="119">
        <f>IF($B40="-",0,IF(SUMIF('4km_splits'!$B:$B,$B40,'4km_splits'!AM:AM)-L$38&gt;=0,TEXT(SUMIF('4km_splits'!$B:$B,$B40,'4km_splits'!AM:AM)-L$38,"+mm:ss"),TEXT(ABS(SUMIF('4km_splits'!$B:$B,$B40,'4km_splits'!AM:AM)-L$38),"-mm:ss")))</f>
        <v>0</v>
      </c>
      <c r="M40" s="119">
        <f>IF($B40="-",0,IF(SUMIF('4km_splits'!$B:$B,$B40,'4km_splits'!AN:AN)-M$38&gt;=0,TEXT(SUMIF('4km_splits'!$B:$B,$B40,'4km_splits'!AN:AN)-M$38,"+mm:ss"),TEXT(ABS(SUMIF('4km_splits'!$B:$B,$B40,'4km_splits'!AN:AN)-M$38),"-mm:ss")))</f>
        <v>0</v>
      </c>
      <c r="N40" s="119">
        <f>IF($B40="-",0,IF(SUMIF('4km_splits'!$B:$B,$B40,'4km_splits'!AO:AO)-N$38&gt;=0,TEXT(SUMIF('4km_splits'!$B:$B,$B40,'4km_splits'!AO:AO)-N$38,"+mm:ss"),TEXT(ABS(SUMIF('4km_splits'!$B:$B,$B40,'4km_splits'!AO:AO)-N$38),"-mm:ss")))</f>
        <v>0</v>
      </c>
      <c r="O40" s="119">
        <f>IF($B40="-",0,IF(SUMIF('4km_splits'!$B:$B,$B40,'4km_splits'!AP:AP)-O$38&gt;=0,TEXT(SUMIF('4km_splits'!$B:$B,$B40,'4km_splits'!AP:AP)-O$38,"+mm:ss"),TEXT(ABS(SUMIF('4km_splits'!$B:$B,$B40,'4km_splits'!AP:AP)-O$38),"-mm:ss")))</f>
        <v>0</v>
      </c>
      <c r="P40" s="37"/>
      <c r="Q40" s="37"/>
      <c r="R40" s="37"/>
      <c r="S40" s="37"/>
      <c r="T40" s="85" t="s">
        <v>375</v>
      </c>
    </row>
    <row r="41" spans="1:20" s="42" customFormat="1" x14ac:dyDescent="0.2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7"/>
      <c r="Q41" s="37"/>
      <c r="R41" s="37"/>
      <c r="S41" s="37"/>
      <c r="T41" s="85" t="s">
        <v>449</v>
      </c>
    </row>
    <row r="42" spans="1:20" s="42" customFormat="1" x14ac:dyDescent="0.25">
      <c r="A42" s="37"/>
      <c r="B42" s="39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85" t="s">
        <v>378</v>
      </c>
    </row>
    <row r="43" spans="1:20" s="42" customFormat="1" x14ac:dyDescent="0.25">
      <c r="A43" s="37"/>
      <c r="B43" s="111" t="s">
        <v>238</v>
      </c>
      <c r="C43" s="111"/>
      <c r="D43" s="111"/>
      <c r="E43" s="37"/>
      <c r="F43" s="37"/>
      <c r="G43" s="37"/>
      <c r="H43" s="37"/>
      <c r="I43" s="64"/>
      <c r="J43" s="37"/>
      <c r="K43" s="37"/>
      <c r="L43" s="37"/>
      <c r="M43" s="55"/>
      <c r="N43" s="55"/>
      <c r="O43" s="112" t="s">
        <v>237</v>
      </c>
      <c r="P43" s="37"/>
      <c r="Q43" s="37"/>
      <c r="R43" s="37"/>
      <c r="S43" s="37"/>
      <c r="T43" s="85" t="s">
        <v>396</v>
      </c>
    </row>
    <row r="44" spans="1:20" s="64" customFormat="1" x14ac:dyDescent="0.25">
      <c r="A44" s="37"/>
      <c r="B44" s="39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85" t="s">
        <v>448</v>
      </c>
    </row>
    <row r="45" spans="1:20" x14ac:dyDescent="0.25">
      <c r="T45" s="85" t="s">
        <v>453</v>
      </c>
    </row>
    <row r="46" spans="1:20" x14ac:dyDescent="0.25">
      <c r="T46" s="85" t="s">
        <v>440</v>
      </c>
    </row>
    <row r="47" spans="1:20" x14ac:dyDescent="0.25">
      <c r="T47" s="85" t="s">
        <v>379</v>
      </c>
    </row>
    <row r="48" spans="1:20" x14ac:dyDescent="0.25">
      <c r="T48" s="85" t="s">
        <v>388</v>
      </c>
    </row>
    <row r="49" spans="2:20" x14ac:dyDescent="0.25">
      <c r="T49" s="85" t="s">
        <v>373</v>
      </c>
    </row>
    <row r="50" spans="2:20" x14ac:dyDescent="0.25">
      <c r="T50" s="85" t="s">
        <v>364</v>
      </c>
    </row>
    <row r="51" spans="2:20" x14ac:dyDescent="0.25">
      <c r="T51" s="85" t="s">
        <v>398</v>
      </c>
    </row>
    <row r="52" spans="2:20" x14ac:dyDescent="0.25">
      <c r="T52" s="85" t="s">
        <v>355</v>
      </c>
    </row>
    <row r="53" spans="2:20" x14ac:dyDescent="0.25">
      <c r="T53" s="85" t="s">
        <v>457</v>
      </c>
    </row>
    <row r="54" spans="2:20" x14ac:dyDescent="0.25">
      <c r="T54" s="85" t="s">
        <v>390</v>
      </c>
    </row>
    <row r="55" spans="2:20" x14ac:dyDescent="0.25">
      <c r="T55" s="85" t="s">
        <v>415</v>
      </c>
    </row>
    <row r="56" spans="2:20" x14ac:dyDescent="0.25">
      <c r="T56" s="85" t="s">
        <v>367</v>
      </c>
    </row>
    <row r="57" spans="2:20" x14ac:dyDescent="0.25">
      <c r="T57" s="85" t="s">
        <v>395</v>
      </c>
    </row>
    <row r="58" spans="2:20" hidden="1" x14ac:dyDescent="0.25">
      <c r="T58" s="85" t="s">
        <v>428</v>
      </c>
    </row>
    <row r="59" spans="2:20" hidden="1" x14ac:dyDescent="0.25">
      <c r="B59" s="43" t="str">
        <f>B38</f>
        <v>-</v>
      </c>
      <c r="C59" s="42" t="str">
        <f>IF(ISERROR(VLOOKUP(B59,'4km_splits'!B:D,3,0)),"-",VLOOKUP(B59,'4km_splits'!B:D,3,0))</f>
        <v>-</v>
      </c>
      <c r="D59" s="42"/>
      <c r="E59" s="80">
        <f>SUMIF('4km_splits'!$B:$B,$B59,'4km_splits'!AQ:AQ)</f>
        <v>0</v>
      </c>
      <c r="F59" s="80">
        <f>SUMIF('4km_splits'!$B:$B,$B59,'4km_splits'!AR:AR)</f>
        <v>0</v>
      </c>
      <c r="G59" s="80">
        <f>SUMIF('4km_splits'!$B:$B,$B59,'4km_splits'!AS:AS)</f>
        <v>0</v>
      </c>
      <c r="H59" s="80">
        <f>SUMIF('4km_splits'!$B:$B,$B59,'4km_splits'!AT:AT)</f>
        <v>0</v>
      </c>
      <c r="I59" s="80">
        <f>SUMIF('4km_splits'!$B:$B,$B59,'4km_splits'!AU:AU)</f>
        <v>0</v>
      </c>
      <c r="J59" s="80">
        <f>SUMIF('4km_splits'!$B:$B,$B59,'4km_splits'!AV:AV)</f>
        <v>0</v>
      </c>
      <c r="K59" s="80">
        <f>SUMIF('4km_splits'!$B:$B,$B59,'4km_splits'!AW:AW)</f>
        <v>0</v>
      </c>
      <c r="L59" s="80">
        <f>SUMIF('4km_splits'!$B:$B,$B59,'4km_splits'!AX:AX)</f>
        <v>0</v>
      </c>
      <c r="M59" s="80">
        <f>SUMIF('4km_splits'!$B:$B,$B59,'4km_splits'!AY:AY)</f>
        <v>0</v>
      </c>
      <c r="N59" s="80">
        <f>SUMIF('4km_splits'!$B:$B,$B59,'4km_splits'!AZ:AZ)</f>
        <v>0</v>
      </c>
      <c r="O59" s="80">
        <f>SUMIF('4km_splits'!$B:$B,$B59,'4km_splits'!BA:BA)</f>
        <v>0</v>
      </c>
      <c r="T59" s="85" t="s">
        <v>359</v>
      </c>
    </row>
    <row r="60" spans="2:20" hidden="1" x14ac:dyDescent="0.25">
      <c r="B60" s="90" t="str">
        <f>B39</f>
        <v>-</v>
      </c>
      <c r="C60" s="69" t="str">
        <f>IF(ISERROR(VLOOKUP(B60,'4km_splits'!B:D,3,0)),"-",VLOOKUP(B60,'4km_splits'!B:D,3,0))</f>
        <v>-</v>
      </c>
      <c r="D60" s="91"/>
      <c r="E60" s="80">
        <f>SUMIF('4km_splits'!$B:$B,$B60,'4km_splits'!AQ:AQ)</f>
        <v>0</v>
      </c>
      <c r="F60" s="80">
        <f>SUMIF('4km_splits'!$B:$B,$B60,'4km_splits'!AR:AR)</f>
        <v>0</v>
      </c>
      <c r="G60" s="80">
        <f>SUMIF('4km_splits'!$B:$B,$B60,'4km_splits'!AS:AS)</f>
        <v>0</v>
      </c>
      <c r="H60" s="80">
        <f>SUMIF('4km_splits'!$B:$B,$B60,'4km_splits'!AT:AT)</f>
        <v>0</v>
      </c>
      <c r="I60" s="80">
        <f>SUMIF('4km_splits'!$B:$B,$B60,'4km_splits'!AU:AU)</f>
        <v>0</v>
      </c>
      <c r="J60" s="80">
        <f>SUMIF('4km_splits'!$B:$B,$B60,'4km_splits'!AV:AV)</f>
        <v>0</v>
      </c>
      <c r="K60" s="80">
        <f>SUMIF('4km_splits'!$B:$B,$B60,'4km_splits'!AW:AW)</f>
        <v>0</v>
      </c>
      <c r="L60" s="80">
        <f>SUMIF('4km_splits'!$B:$B,$B60,'4km_splits'!AX:AX)</f>
        <v>0</v>
      </c>
      <c r="M60" s="80">
        <f>SUMIF('4km_splits'!$B:$B,$B60,'4km_splits'!AY:AY)</f>
        <v>0</v>
      </c>
      <c r="N60" s="80">
        <f>SUMIF('4km_splits'!$B:$B,$B60,'4km_splits'!AZ:AZ)</f>
        <v>0</v>
      </c>
      <c r="O60" s="80">
        <f>SUMIF('4km_splits'!$B:$B,$B60,'4km_splits'!BA:BA)</f>
        <v>0</v>
      </c>
      <c r="T60" s="85" t="s">
        <v>427</v>
      </c>
    </row>
    <row r="61" spans="2:20" hidden="1" x14ac:dyDescent="0.25">
      <c r="B61" s="43" t="str">
        <f>B40</f>
        <v>-</v>
      </c>
      <c r="C61" s="42" t="str">
        <f>IF(ISERROR(VLOOKUP(B61,'4km_splits'!B:D,3,0)),"-",VLOOKUP(B61,'4km_splits'!B:D,3,0))</f>
        <v>-</v>
      </c>
      <c r="D61" s="41"/>
      <c r="E61" s="80">
        <f>SUMIF('4km_splits'!$B:$B,$B61,'4km_splits'!AQ:AQ)</f>
        <v>0</v>
      </c>
      <c r="F61" s="80">
        <f>SUMIF('4km_splits'!$B:$B,$B61,'4km_splits'!AR:AR)</f>
        <v>0</v>
      </c>
      <c r="G61" s="80">
        <f>SUMIF('4km_splits'!$B:$B,$B61,'4km_splits'!AS:AS)</f>
        <v>0</v>
      </c>
      <c r="H61" s="80">
        <f>SUMIF('4km_splits'!$B:$B,$B61,'4km_splits'!AT:AT)</f>
        <v>0</v>
      </c>
      <c r="I61" s="80">
        <f>SUMIF('4km_splits'!$B:$B,$B61,'4km_splits'!AU:AU)</f>
        <v>0</v>
      </c>
      <c r="J61" s="80">
        <f>SUMIF('4km_splits'!$B:$B,$B61,'4km_splits'!AV:AV)</f>
        <v>0</v>
      </c>
      <c r="K61" s="80">
        <f>SUMIF('4km_splits'!$B:$B,$B61,'4km_splits'!AW:AW)</f>
        <v>0</v>
      </c>
      <c r="L61" s="80">
        <f>SUMIF('4km_splits'!$B:$B,$B61,'4km_splits'!AX:AX)</f>
        <v>0</v>
      </c>
      <c r="M61" s="80">
        <f>SUMIF('4km_splits'!$B:$B,$B61,'4km_splits'!AY:AY)</f>
        <v>0</v>
      </c>
      <c r="N61" s="80">
        <f>SUMIF('4km_splits'!$B:$B,$B61,'4km_splits'!AZ:AZ)</f>
        <v>0</v>
      </c>
      <c r="O61" s="80">
        <f>SUMIF('4km_splits'!$B:$B,$B61,'4km_splits'!BA:BA)</f>
        <v>0</v>
      </c>
      <c r="T61" s="85" t="s">
        <v>382</v>
      </c>
    </row>
    <row r="62" spans="2:20" hidden="1" x14ac:dyDescent="0.25">
      <c r="T62" s="85" t="s">
        <v>360</v>
      </c>
    </row>
    <row r="63" spans="2:20" hidden="1" x14ac:dyDescent="0.25">
      <c r="B63" s="43" t="str">
        <f t="shared" ref="B63:C65" si="2">B38</f>
        <v>-</v>
      </c>
      <c r="C63" s="42" t="str">
        <f t="shared" si="2"/>
        <v>-</v>
      </c>
      <c r="E63" s="110">
        <f>SUMIF('4km_splits'!$B:$B,$B63,'4km_splits'!J:J)/4.125</f>
        <v>0</v>
      </c>
      <c r="F63" s="110">
        <f>SUMIF('4km_splits'!$B:$B,$B63,'4km_splits'!K:K)/4</f>
        <v>0</v>
      </c>
      <c r="G63" s="110">
        <f>SUMIF('4km_splits'!$B:$B,$B63,'4km_splits'!L:L)/4</f>
        <v>0</v>
      </c>
      <c r="H63" s="110">
        <f>SUMIF('4km_splits'!$B:$B,$B63,'4km_splits'!M:M)/4</f>
        <v>0</v>
      </c>
      <c r="I63" s="110">
        <f>SUMIF('4km_splits'!$B:$B,$B63,'4km_splits'!N:N)/4</f>
        <v>0</v>
      </c>
      <c r="J63" s="110">
        <f>SUMIF('4km_splits'!$B:$B,$B63,'4km_splits'!O:O)/4</f>
        <v>0</v>
      </c>
      <c r="K63" s="110">
        <f>SUMIF('4km_splits'!$B:$B,$B63,'4km_splits'!P:P)/4</f>
        <v>0</v>
      </c>
      <c r="L63" s="110">
        <f>SUMIF('4km_splits'!$B:$B,$B63,'4km_splits'!Q:Q)/4</f>
        <v>0</v>
      </c>
      <c r="M63" s="110">
        <f>SUMIF('4km_splits'!$B:$B,$B63,'4km_splits'!R:R)/4</f>
        <v>0</v>
      </c>
      <c r="N63" s="110">
        <f>SUMIF('4km_splits'!$B:$B,$B63,'4km_splits'!S:S)/4</f>
        <v>0</v>
      </c>
      <c r="O63" s="110">
        <f>SUMIF('4km_splits'!$B:$B,$B63,'4km_splits'!T:T)/2</f>
        <v>0</v>
      </c>
      <c r="T63" s="85" t="s">
        <v>400</v>
      </c>
    </row>
    <row r="64" spans="2:20" hidden="1" x14ac:dyDescent="0.25">
      <c r="B64" s="43" t="str">
        <f t="shared" si="2"/>
        <v>-</v>
      </c>
      <c r="C64" s="42" t="str">
        <f t="shared" si="2"/>
        <v>-</v>
      </c>
      <c r="E64" s="110">
        <f>SUMIF('4km_splits'!$B:$B,$B64,'4km_splits'!J:J)/4.125</f>
        <v>0</v>
      </c>
      <c r="F64" s="110">
        <f>SUMIF('4km_splits'!$B:$B,$B64,'4km_splits'!K:K)/4</f>
        <v>0</v>
      </c>
      <c r="G64" s="110">
        <f>SUMIF('4km_splits'!$B:$B,$B64,'4km_splits'!L:L)/4</f>
        <v>0</v>
      </c>
      <c r="H64" s="110">
        <f>SUMIF('4km_splits'!$B:$B,$B64,'4km_splits'!M:M)/4</f>
        <v>0</v>
      </c>
      <c r="I64" s="110">
        <f>SUMIF('4km_splits'!$B:$B,$B64,'4km_splits'!N:N)/4</f>
        <v>0</v>
      </c>
      <c r="J64" s="110">
        <f>SUMIF('4km_splits'!$B:$B,$B64,'4km_splits'!O:O)/4</f>
        <v>0</v>
      </c>
      <c r="K64" s="110">
        <f>SUMIF('4km_splits'!$B:$B,$B64,'4km_splits'!P:P)/4</f>
        <v>0</v>
      </c>
      <c r="L64" s="110">
        <f>SUMIF('4km_splits'!$B:$B,$B64,'4km_splits'!Q:Q)/4</f>
        <v>0</v>
      </c>
      <c r="M64" s="110">
        <f>SUMIF('4km_splits'!$B:$B,$B64,'4km_splits'!R:R)/4</f>
        <v>0</v>
      </c>
      <c r="N64" s="110">
        <f>SUMIF('4km_splits'!$B:$B,$B64,'4km_splits'!S:S)/4</f>
        <v>0</v>
      </c>
      <c r="O64" s="110">
        <f>SUMIF('4km_splits'!$B:$B,$B64,'4km_splits'!T:T)/2</f>
        <v>0</v>
      </c>
      <c r="T64" s="85" t="s">
        <v>383</v>
      </c>
    </row>
    <row r="65" spans="2:20" hidden="1" x14ac:dyDescent="0.25">
      <c r="B65" s="43" t="str">
        <f t="shared" si="2"/>
        <v>-</v>
      </c>
      <c r="C65" s="42" t="str">
        <f t="shared" si="2"/>
        <v>-</v>
      </c>
      <c r="E65" s="110">
        <f>SUMIF('4km_splits'!$B:$B,$B65,'4km_splits'!J:J)/4.125</f>
        <v>0</v>
      </c>
      <c r="F65" s="110">
        <f>SUMIF('4km_splits'!$B:$B,$B65,'4km_splits'!K:K)/4</f>
        <v>0</v>
      </c>
      <c r="G65" s="110">
        <f>SUMIF('4km_splits'!$B:$B,$B65,'4km_splits'!L:L)/4</f>
        <v>0</v>
      </c>
      <c r="H65" s="110">
        <f>SUMIF('4km_splits'!$B:$B,$B65,'4km_splits'!M:M)/4</f>
        <v>0</v>
      </c>
      <c r="I65" s="110">
        <f>SUMIF('4km_splits'!$B:$B,$B65,'4km_splits'!N:N)/4</f>
        <v>0</v>
      </c>
      <c r="J65" s="110">
        <f>SUMIF('4km_splits'!$B:$B,$B65,'4km_splits'!O:O)/4</f>
        <v>0</v>
      </c>
      <c r="K65" s="110">
        <f>SUMIF('4km_splits'!$B:$B,$B65,'4km_splits'!P:P)/4</f>
        <v>0</v>
      </c>
      <c r="L65" s="110">
        <f>SUMIF('4km_splits'!$B:$B,$B65,'4km_splits'!Q:Q)/4</f>
        <v>0</v>
      </c>
      <c r="M65" s="110">
        <f>SUMIF('4km_splits'!$B:$B,$B65,'4km_splits'!R:R)/4</f>
        <v>0</v>
      </c>
      <c r="N65" s="110">
        <f>SUMIF('4km_splits'!$B:$B,$B65,'4km_splits'!S:S)/4</f>
        <v>0</v>
      </c>
      <c r="O65" s="110">
        <f>SUMIF('4km_splits'!$B:$B,$B65,'4km_splits'!T:T)/2</f>
        <v>0</v>
      </c>
      <c r="T65" s="85" t="s">
        <v>422</v>
      </c>
    </row>
    <row r="66" spans="2:20" hidden="1" x14ac:dyDescent="0.25">
      <c r="T66" s="85" t="s">
        <v>358</v>
      </c>
    </row>
    <row r="67" spans="2:20" hidden="1" x14ac:dyDescent="0.25">
      <c r="T67" s="85" t="s">
        <v>442</v>
      </c>
    </row>
    <row r="68" spans="2:20" hidden="1" x14ac:dyDescent="0.25">
      <c r="T68" s="85" t="s">
        <v>401</v>
      </c>
    </row>
    <row r="69" spans="2:20" hidden="1" x14ac:dyDescent="0.25">
      <c r="T69" s="85" t="s">
        <v>414</v>
      </c>
    </row>
    <row r="70" spans="2:20" hidden="1" x14ac:dyDescent="0.25">
      <c r="T70" s="85" t="s">
        <v>425</v>
      </c>
    </row>
    <row r="71" spans="2:20" hidden="1" x14ac:dyDescent="0.25">
      <c r="T71" s="85" t="s">
        <v>434</v>
      </c>
    </row>
    <row r="72" spans="2:20" hidden="1" x14ac:dyDescent="0.25">
      <c r="T72" s="85" t="s">
        <v>352</v>
      </c>
    </row>
    <row r="73" spans="2:20" hidden="1" x14ac:dyDescent="0.25">
      <c r="T73" s="85" t="s">
        <v>436</v>
      </c>
    </row>
    <row r="74" spans="2:20" hidden="1" x14ac:dyDescent="0.25">
      <c r="T74" s="85" t="s">
        <v>404</v>
      </c>
    </row>
    <row r="75" spans="2:20" hidden="1" x14ac:dyDescent="0.25">
      <c r="T75" s="85" t="s">
        <v>444</v>
      </c>
    </row>
    <row r="76" spans="2:20" hidden="1" x14ac:dyDescent="0.25">
      <c r="T76" s="85" t="s">
        <v>374</v>
      </c>
    </row>
    <row r="77" spans="2:20" hidden="1" x14ac:dyDescent="0.25">
      <c r="T77" s="85" t="s">
        <v>435</v>
      </c>
    </row>
    <row r="78" spans="2:20" hidden="1" x14ac:dyDescent="0.25">
      <c r="T78" s="85" t="s">
        <v>392</v>
      </c>
    </row>
    <row r="79" spans="2:20" hidden="1" x14ac:dyDescent="0.25">
      <c r="T79" s="85" t="s">
        <v>377</v>
      </c>
    </row>
    <row r="80" spans="2:20" hidden="1" x14ac:dyDescent="0.25">
      <c r="T80" s="85" t="s">
        <v>385</v>
      </c>
    </row>
    <row r="81" spans="20:20" hidden="1" x14ac:dyDescent="0.25">
      <c r="T81" s="85" t="s">
        <v>429</v>
      </c>
    </row>
    <row r="82" spans="20:20" hidden="1" x14ac:dyDescent="0.25">
      <c r="T82" s="85" t="s">
        <v>418</v>
      </c>
    </row>
    <row r="83" spans="20:20" hidden="1" x14ac:dyDescent="0.25">
      <c r="T83" s="85" t="s">
        <v>433</v>
      </c>
    </row>
    <row r="84" spans="20:20" hidden="1" x14ac:dyDescent="0.25">
      <c r="T84" s="85" t="s">
        <v>354</v>
      </c>
    </row>
    <row r="85" spans="20:20" hidden="1" x14ac:dyDescent="0.25">
      <c r="T85" s="85" t="s">
        <v>365</v>
      </c>
    </row>
    <row r="86" spans="20:20" hidden="1" x14ac:dyDescent="0.25">
      <c r="T86" s="85" t="s">
        <v>432</v>
      </c>
    </row>
    <row r="87" spans="20:20" hidden="1" x14ac:dyDescent="0.25">
      <c r="T87" s="85" t="s">
        <v>368</v>
      </c>
    </row>
    <row r="88" spans="20:20" hidden="1" x14ac:dyDescent="0.25">
      <c r="T88" s="85" t="s">
        <v>451</v>
      </c>
    </row>
    <row r="89" spans="20:20" hidden="1" x14ac:dyDescent="0.25">
      <c r="T89" s="85" t="s">
        <v>417</v>
      </c>
    </row>
    <row r="90" spans="20:20" hidden="1" x14ac:dyDescent="0.25">
      <c r="T90" s="85" t="s">
        <v>412</v>
      </c>
    </row>
    <row r="91" spans="20:20" hidden="1" x14ac:dyDescent="0.25">
      <c r="T91" s="89" t="s">
        <v>357</v>
      </c>
    </row>
    <row r="92" spans="20:20" hidden="1" x14ac:dyDescent="0.25">
      <c r="T92" s="85" t="s">
        <v>381</v>
      </c>
    </row>
    <row r="93" spans="20:20" hidden="1" x14ac:dyDescent="0.25">
      <c r="T93" s="85" t="s">
        <v>410</v>
      </c>
    </row>
    <row r="94" spans="20:20" hidden="1" x14ac:dyDescent="0.25">
      <c r="T94" s="85" t="s">
        <v>399</v>
      </c>
    </row>
    <row r="95" spans="20:20" hidden="1" x14ac:dyDescent="0.25">
      <c r="T95" s="85" t="s">
        <v>372</v>
      </c>
    </row>
    <row r="96" spans="20:20" hidden="1" x14ac:dyDescent="0.25">
      <c r="T96" s="85" t="s">
        <v>441</v>
      </c>
    </row>
    <row r="97" spans="20:20" hidden="1" x14ac:dyDescent="0.25">
      <c r="T97" s="85" t="s">
        <v>370</v>
      </c>
    </row>
    <row r="98" spans="20:20" hidden="1" x14ac:dyDescent="0.25">
      <c r="T98" s="85" t="s">
        <v>356</v>
      </c>
    </row>
    <row r="99" spans="20:20" hidden="1" x14ac:dyDescent="0.25">
      <c r="T99" s="85" t="s">
        <v>393</v>
      </c>
    </row>
    <row r="100" spans="20:20" hidden="1" x14ac:dyDescent="0.25">
      <c r="T100" s="85" t="s">
        <v>431</v>
      </c>
    </row>
    <row r="101" spans="20:20" hidden="1" x14ac:dyDescent="0.25">
      <c r="T101" s="85" t="s">
        <v>376</v>
      </c>
    </row>
    <row r="102" spans="20:20" hidden="1" x14ac:dyDescent="0.25">
      <c r="T102" s="85" t="s">
        <v>426</v>
      </c>
    </row>
    <row r="103" spans="20:20" hidden="1" x14ac:dyDescent="0.25">
      <c r="T103" s="85" t="s">
        <v>452</v>
      </c>
    </row>
    <row r="104" spans="20:20" hidden="1" x14ac:dyDescent="0.25">
      <c r="T104" s="85" t="s">
        <v>363</v>
      </c>
    </row>
    <row r="105" spans="20:20" hidden="1" x14ac:dyDescent="0.25">
      <c r="T105" s="85" t="s">
        <v>369</v>
      </c>
    </row>
    <row r="106" spans="20:20" hidden="1" x14ac:dyDescent="0.25">
      <c r="T106" s="85" t="s">
        <v>386</v>
      </c>
    </row>
    <row r="107" spans="20:20" hidden="1" x14ac:dyDescent="0.25">
      <c r="T107" s="85" t="s">
        <v>387</v>
      </c>
    </row>
    <row r="108" spans="20:20" hidden="1" x14ac:dyDescent="0.25">
      <c r="T108" s="85" t="s">
        <v>384</v>
      </c>
    </row>
    <row r="109" spans="20:20" hidden="1" x14ac:dyDescent="0.25">
      <c r="T109" s="85" t="s">
        <v>446</v>
      </c>
    </row>
    <row r="110" spans="20:20" hidden="1" x14ac:dyDescent="0.25">
      <c r="T110" s="85" t="s">
        <v>233</v>
      </c>
    </row>
  </sheetData>
  <sheetProtection password="C7B2" sheet="1" objects="1" scenarios="1"/>
  <sortState ref="T5:T109">
    <sortCondition ref="T5:T109"/>
  </sortState>
  <mergeCells count="13">
    <mergeCell ref="M33:O33"/>
    <mergeCell ref="M32:O32"/>
    <mergeCell ref="B31:C31"/>
    <mergeCell ref="B3:E3"/>
    <mergeCell ref="Q13:R13"/>
    <mergeCell ref="H4:J4"/>
    <mergeCell ref="B4:C4"/>
    <mergeCell ref="Q26:R28"/>
    <mergeCell ref="Q20:R22"/>
    <mergeCell ref="Q19:R19"/>
    <mergeCell ref="Q25:R25"/>
    <mergeCell ref="Q14:R16"/>
    <mergeCell ref="Q3:R3"/>
  </mergeCells>
  <conditionalFormatting sqref="B3:E3">
    <cfRule type="cellIs" dxfId="16" priority="13" operator="equal">
      <formula>"tady vyber jméno"</formula>
    </cfRule>
  </conditionalFormatting>
  <conditionalFormatting sqref="E14:O14">
    <cfRule type="expression" dxfId="15" priority="11">
      <formula>LEFT(E14,1)="+"</formula>
    </cfRule>
    <cfRule type="expression" dxfId="14" priority="12">
      <formula>LEFT(E14,1)="-"</formula>
    </cfRule>
  </conditionalFormatting>
  <conditionalFormatting sqref="E16:O16">
    <cfRule type="expression" dxfId="13" priority="9">
      <formula>LEFT(E16,1)="+"</formula>
    </cfRule>
    <cfRule type="expression" dxfId="12" priority="10">
      <formula>LEFT(E16,1)="-"</formula>
    </cfRule>
  </conditionalFormatting>
  <conditionalFormatting sqref="E8:O8">
    <cfRule type="expression" dxfId="11" priority="7">
      <formula>LEFT(E8,1)="+"</formula>
    </cfRule>
    <cfRule type="expression" dxfId="10" priority="8">
      <formula>LEFT(E8,1)="-"</formula>
    </cfRule>
  </conditionalFormatting>
  <conditionalFormatting sqref="E10:O10">
    <cfRule type="expression" dxfId="9" priority="5">
      <formula>LEFT(E10,1)="+"</formula>
    </cfRule>
    <cfRule type="expression" dxfId="8" priority="6">
      <formula>LEFT(E10,1)="-"</formula>
    </cfRule>
  </conditionalFormatting>
  <conditionalFormatting sqref="E39:O40">
    <cfRule type="cellIs" dxfId="7" priority="1" operator="equal">
      <formula>0</formula>
    </cfRule>
    <cfRule type="expression" dxfId="6" priority="2">
      <formula>LEFT(E39,1)="+"</formula>
    </cfRule>
    <cfRule type="expression" dxfId="5" priority="3">
      <formula>LEFT(E39,1)="-"</formula>
    </cfRule>
  </conditionalFormatting>
  <conditionalFormatting sqref="B38:O40">
    <cfRule type="expression" dxfId="4" priority="4">
      <formula>$B38=$B$9</formula>
    </cfRule>
  </conditionalFormatting>
  <conditionalFormatting sqref="E20:O22">
    <cfRule type="expression" dxfId="3" priority="18">
      <formula>E$21&lt;E20</formula>
    </cfRule>
    <cfRule type="expression" dxfId="2" priority="19">
      <formula>E$21&gt;E20</formula>
    </cfRule>
  </conditionalFormatting>
  <conditionalFormatting sqref="E26:O28">
    <cfRule type="expression" dxfId="1" priority="20">
      <formula>E$27&lt;E26</formula>
    </cfRule>
    <cfRule type="expression" dxfId="0" priority="21">
      <formula>E$27&gt;E26</formula>
    </cfRule>
  </conditionalFormatting>
  <dataValidations count="3">
    <dataValidation type="list" allowBlank="1" showErrorMessage="1" errorTitle="Neplatná hodnota" error="vyber z seznamu jméno závodníka" sqref="B3:E3">
      <formula1>$T$4:$T$113</formula1>
    </dataValidation>
    <dataValidation type="list" allowBlank="1" showInputMessage="1" showErrorMessage="1" sqref="M32:O32">
      <formula1>$T$4:$T$113</formula1>
    </dataValidation>
    <dataValidation type="list" showInputMessage="1" showErrorMessage="1" sqref="M33:O33">
      <formula1>$T$4:$T$113</formula1>
    </dataValidation>
  </dataValidations>
  <hyperlinks>
    <hyperlink ref="Q3" location="index!A1" display="zpět na OBSAH"/>
  </hyperlinks>
  <pageMargins left="0" right="0" top="0" bottom="0" header="0.31496062992125984" footer="0.31496062992125984"/>
  <pageSetup paperSize="9" scale="79" orientation="landscape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2.25" type="column" displayEmptyCellsAs="gap" negative="1">
          <x14:colorSeries theme="5"/>
          <x14:colorNegative theme="6"/>
          <x14:colorAxis rgb="FF000000"/>
          <x14:colorMarkers theme="0" tint="-0.249977111117893"/>
          <x14:colorFirst theme="1" tint="0.499984740745262"/>
          <x14:colorLast theme="1" tint="0.499984740745262"/>
          <x14:colorHigh theme="0" tint="-0.249977111117893"/>
          <x14:colorLow theme="0" tint="-0.249977111117893"/>
          <x14:sparklines>
            <x14:sparkline>
              <xm:f>rozbor!E29:O29</xm:f>
              <xm:sqref>Q26</xm:sqref>
            </x14:sparkline>
          </x14:sparklines>
        </x14:sparklineGroup>
        <x14:sparklineGroup lineWeight="2.25" displayEmptyCellsAs="gap" high="1" low="1">
          <x14:colorSeries theme="0" tint="-0.249977111117893"/>
          <x14:colorNegative theme="0" tint="-0.499984740745262"/>
          <x14:colorAxis rgb="FF000000"/>
          <x14:colorMarkers theme="4" tint="0.79998168889431442"/>
          <x14:colorFirst theme="4" tint="-0.249977111117893"/>
          <x14:colorLast theme="1" tint="0.499984740745262"/>
          <x14:colorHigh theme="6" tint="-0.249977111117893"/>
          <x14:colorLow rgb="FFC00000"/>
          <x14:sparklines>
            <x14:sparkline>
              <xm:f>rozbor!E23:O23</xm:f>
              <xm:sqref>Q20</xm:sqref>
            </x14:sparkline>
          </x14:sparklines>
        </x14:sparklineGroup>
        <x14:sparklineGroup type="column" displayEmptyCellsAs="gap" negative="1">
          <x14:colorSeries theme="6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/>
          <x14:sparklines>
            <x14:sparkline>
              <xm:f>rozbor!E17:O17</xm:f>
              <xm:sqref>Q14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index</vt:lpstr>
      <vt:lpstr>laps_times</vt:lpstr>
      <vt:lpstr>intermediates</vt:lpstr>
      <vt:lpstr>rankings</vt:lpstr>
      <vt:lpstr>4km_splits</vt:lpstr>
      <vt:lpstr>rozbor</vt:lpstr>
      <vt:lpstr>intermediates!Názvy_tisku</vt:lpstr>
      <vt:lpstr>laps_times!Názvy_tisku</vt:lpstr>
      <vt:lpstr>rankings!Názvy_tisku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BMM 2014</dc:title>
  <dc:creator>Jihočeský Klub Maratonců</dc:creator>
  <cp:lastModifiedBy>fuchance</cp:lastModifiedBy>
  <cp:lastPrinted>2015-01-25T09:39:20Z</cp:lastPrinted>
  <dcterms:created xsi:type="dcterms:W3CDTF">2014-01-29T15:00:18Z</dcterms:created>
  <dcterms:modified xsi:type="dcterms:W3CDTF">2015-01-25T16:40:12Z</dcterms:modified>
</cp:coreProperties>
</file>